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66925"/>
  <mc:AlternateContent xmlns:mc="http://schemas.openxmlformats.org/markup-compatibility/2006">
    <mc:Choice Requires="x15">
      <x15ac:absPath xmlns:x15ac="http://schemas.microsoft.com/office/spreadsheetml/2010/11/ac" url="C:\Users\tess.elo\Desktop\UBF\1. NDIT - Rapid Response UBF Intake_Draft\"/>
    </mc:Choice>
  </mc:AlternateContent>
  <xr:revisionPtr revIDLastSave="0" documentId="13_ncr:1_{1A1C0BDC-B566-4D55-8010-68FB59E0FDC3}" xr6:coauthVersionLast="45" xr6:coauthVersionMax="45" xr10:uidLastSave="{00000000-0000-0000-0000-000000000000}"/>
  <bookViews>
    <workbookView xWindow="28680" yWindow="-120" windowWidth="29040" windowHeight="15990" tabRatio="632" xr2:uid="{6ECCEF5D-636F-42C5-BF2B-B04D3FA21891}"/>
  </bookViews>
  <sheets>
    <sheet name="INSTRUCTIONS - Project Info" sheetId="8" r:id="rId1"/>
    <sheet name="Named Communities" sheetId="5" r:id="rId2"/>
    <sheet name="Locales" sheetId="14" r:id="rId3"/>
    <sheet name="Detailed Budget" sheetId="2" r:id="rId4"/>
    <sheet name="Permitting" sheetId="13" r:id="rId5"/>
    <sheet name="Employment" sheetId="17" r:id="rId6"/>
    <sheet name="SUMMARY" sheetId="7" r:id="rId7"/>
    <sheet name="Lists-HIdden" sheetId="10" state="hidden" r:id="rId8"/>
  </sheets>
  <definedNames>
    <definedName name="_xlnm._FilterDatabase" localSheetId="1" hidden="1">'Named Communities'!$B$33:$AP$33</definedName>
    <definedName name="DetailedIneligibleTotal" localSheetId="3">'Detailed Budget'!$I$130</definedName>
    <definedName name="DetailedIneligibleTotal" localSheetId="1">'Named Communities'!#REF!</definedName>
    <definedName name="DetailedIneligibleTotal">#REF!</definedName>
    <definedName name="DetailedTotal1" localSheetId="3">'Detailed Budget'!$E$89</definedName>
    <definedName name="DetailedTotal1" localSheetId="1">'Named Communities'!#REF!</definedName>
    <definedName name="DetailedTotal1">#REF!</definedName>
    <definedName name="DetailedTotal2" localSheetId="3">'Detailed Budget'!$F$89</definedName>
    <definedName name="DetailedTotal2" localSheetId="1">'Named Communities'!#REF!</definedName>
    <definedName name="DetailedTotal2">#REF!</definedName>
    <definedName name="DetailedTotal3" localSheetId="3">'Detailed Budget'!$G$89</definedName>
    <definedName name="DetailedTotal3" localSheetId="1">'Named Communities'!#REF!</definedName>
    <definedName name="DetailedTotal3">#REF!</definedName>
    <definedName name="DetailedTotal4" localSheetId="3">'Detailed Budget'!$H$89</definedName>
    <definedName name="DetailedTotal4" localSheetId="1">'Named Communities'!#REF!</definedName>
    <definedName name="DetailedTotal4">#REF!</definedName>
    <definedName name="DetailedTotalProjCosts" localSheetId="3">'Detailed Budget'!#REF!</definedName>
    <definedName name="DetailedTotalProjCosts" localSheetId="1">'Named Communities'!#REF!</definedName>
    <definedName name="DetailedTotalProjCosts">#REF!</definedName>
    <definedName name="DetailedTotalRequested" localSheetId="3">'Detailed Budget'!#REF!</definedName>
    <definedName name="DetailedTotalRequested" localSheetId="1">'Named Communities'!#REF!</definedName>
    <definedName name="DetailedTotalRequested">#REF!</definedName>
    <definedName name="DetailedTotalSum" localSheetId="3">'Detailed Budget'!$I$89</definedName>
    <definedName name="DetailedTotalSum" localSheetId="1">'Named Communities'!#REF!</definedName>
    <definedName name="DetailedTotalSum">#REF!</definedName>
    <definedName name="_xlnm.Print_Area" localSheetId="3">'Detailed Budget'!$A$1:$J$151</definedName>
    <definedName name="_xlnm.Print_Area" localSheetId="5">Employment!$A$1:$I$30</definedName>
    <definedName name="_xlnm.Print_Area" localSheetId="0">'INSTRUCTIONS - Project Info'!$A$1:$O$36</definedName>
    <definedName name="_xlnm.Print_Area" localSheetId="2">Locales!$A$1:$P$59</definedName>
    <definedName name="_xlnm.Print_Area" localSheetId="1">'Named Communities'!$A$1:$AQ$1276</definedName>
    <definedName name="_xlnm.Print_Area" localSheetId="4">Permitting!$A$1:$M$41</definedName>
    <definedName name="_xlnm.Print_Area" localSheetId="6">SUMMARY!$A$1:$L$28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H21" i="2"/>
  <c r="H19" i="2"/>
  <c r="H20" i="2"/>
  <c r="I32" i="2" l="1"/>
  <c r="I59" i="2"/>
  <c r="I58" i="2"/>
  <c r="E147" i="2" l="1"/>
  <c r="I126" i="2"/>
  <c r="I125" i="2"/>
  <c r="I124" i="2"/>
  <c r="E130" i="2"/>
  <c r="I110" i="2"/>
  <c r="I109" i="2"/>
  <c r="I62" i="2"/>
  <c r="O14" i="14"/>
  <c r="O13" i="14"/>
  <c r="G130" i="2"/>
  <c r="G89" i="2"/>
  <c r="E89" i="2"/>
  <c r="I130" i="2" l="1"/>
  <c r="I89" i="2"/>
  <c r="I33" i="2"/>
  <c r="Q19" i="5"/>
  <c r="Q13" i="5"/>
  <c r="Q34" i="5" l="1"/>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Q127" i="5"/>
  <c r="Q128" i="5"/>
  <c r="Q129" i="5"/>
  <c r="Q130" i="5"/>
  <c r="Q131" i="5"/>
  <c r="Q132" i="5"/>
  <c r="Q133" i="5"/>
  <c r="Q134" i="5"/>
  <c r="Q135" i="5"/>
  <c r="Q136" i="5"/>
  <c r="Q137" i="5"/>
  <c r="Q138" i="5"/>
  <c r="Q139" i="5"/>
  <c r="Q140" i="5"/>
  <c r="Q141" i="5"/>
  <c r="Q142" i="5"/>
  <c r="Q143" i="5"/>
  <c r="Q144" i="5"/>
  <c r="Q145" i="5"/>
  <c r="Q146" i="5"/>
  <c r="Q147" i="5"/>
  <c r="Q148" i="5"/>
  <c r="Q149" i="5"/>
  <c r="Q150" i="5"/>
  <c r="Q151" i="5"/>
  <c r="Q152" i="5"/>
  <c r="Q153" i="5"/>
  <c r="Q154" i="5"/>
  <c r="Q155" i="5"/>
  <c r="Q156" i="5"/>
  <c r="Q157" i="5"/>
  <c r="Q158" i="5"/>
  <c r="Q159" i="5"/>
  <c r="Q160" i="5"/>
  <c r="Q161" i="5"/>
  <c r="Q162" i="5"/>
  <c r="Q163" i="5"/>
  <c r="Q164" i="5"/>
  <c r="Q165" i="5"/>
  <c r="Q166" i="5"/>
  <c r="Q167" i="5"/>
  <c r="Q168" i="5"/>
  <c r="Q169" i="5"/>
  <c r="Q170" i="5"/>
  <c r="Q171" i="5"/>
  <c r="Q172" i="5"/>
  <c r="Q173" i="5"/>
  <c r="Q174" i="5"/>
  <c r="Q175" i="5"/>
  <c r="Q176" i="5"/>
  <c r="Q177" i="5"/>
  <c r="Q178" i="5"/>
  <c r="Q179" i="5"/>
  <c r="Q180" i="5"/>
  <c r="Q181" i="5"/>
  <c r="Q182" i="5"/>
  <c r="Q183" i="5"/>
  <c r="Q184" i="5"/>
  <c r="Q185" i="5"/>
  <c r="Q186" i="5"/>
  <c r="Q187" i="5"/>
  <c r="Q188" i="5"/>
  <c r="Q189" i="5"/>
  <c r="Q190" i="5"/>
  <c r="Q191" i="5"/>
  <c r="Q192" i="5"/>
  <c r="Q193" i="5"/>
  <c r="Q194" i="5"/>
  <c r="Q195" i="5"/>
  <c r="Q196" i="5"/>
  <c r="Q197" i="5"/>
  <c r="Q198" i="5"/>
  <c r="Q199" i="5"/>
  <c r="Q200" i="5"/>
  <c r="Q201" i="5"/>
  <c r="Q202" i="5"/>
  <c r="Q203" i="5"/>
  <c r="Q204" i="5"/>
  <c r="Q205" i="5"/>
  <c r="Q206" i="5"/>
  <c r="Q207" i="5"/>
  <c r="Q208" i="5"/>
  <c r="Q209" i="5"/>
  <c r="Q210" i="5"/>
  <c r="Q211" i="5"/>
  <c r="Q212" i="5"/>
  <c r="Q213" i="5"/>
  <c r="Q214" i="5"/>
  <c r="Q215" i="5"/>
  <c r="Q216" i="5"/>
  <c r="Q217" i="5"/>
  <c r="Q218" i="5"/>
  <c r="Q219" i="5"/>
  <c r="Q220" i="5"/>
  <c r="Q221" i="5"/>
  <c r="Q222" i="5"/>
  <c r="Q223" i="5"/>
  <c r="Q224" i="5"/>
  <c r="Q225" i="5"/>
  <c r="Q226" i="5"/>
  <c r="Q227" i="5"/>
  <c r="Q228" i="5"/>
  <c r="Q229" i="5"/>
  <c r="Q230" i="5"/>
  <c r="Q231" i="5"/>
  <c r="Q232" i="5"/>
  <c r="Q233" i="5"/>
  <c r="Q234" i="5"/>
  <c r="Q235" i="5"/>
  <c r="Q236" i="5"/>
  <c r="Q237" i="5"/>
  <c r="Q238" i="5"/>
  <c r="Q239" i="5"/>
  <c r="Q240" i="5"/>
  <c r="Q241" i="5"/>
  <c r="Q242" i="5"/>
  <c r="Q243" i="5"/>
  <c r="Q244" i="5"/>
  <c r="Q245" i="5"/>
  <c r="Q246" i="5"/>
  <c r="Q247" i="5"/>
  <c r="Q248" i="5"/>
  <c r="Q249" i="5"/>
  <c r="Q250" i="5"/>
  <c r="Q251" i="5"/>
  <c r="Q252" i="5"/>
  <c r="Q253" i="5"/>
  <c r="Q254" i="5"/>
  <c r="Q255" i="5"/>
  <c r="Q256" i="5"/>
  <c r="Q257" i="5"/>
  <c r="Q258" i="5"/>
  <c r="Q259" i="5"/>
  <c r="Q260" i="5"/>
  <c r="Q261" i="5"/>
  <c r="Q262" i="5"/>
  <c r="Q263" i="5"/>
  <c r="Q264" i="5"/>
  <c r="Q265" i="5"/>
  <c r="Q266" i="5"/>
  <c r="Q267" i="5"/>
  <c r="Q268" i="5"/>
  <c r="Q269" i="5"/>
  <c r="Q270" i="5"/>
  <c r="Q271" i="5"/>
  <c r="Q272" i="5"/>
  <c r="Q273" i="5"/>
  <c r="Q274" i="5"/>
  <c r="Q275" i="5"/>
  <c r="Q276" i="5"/>
  <c r="Q277" i="5"/>
  <c r="Q278" i="5"/>
  <c r="Q279" i="5"/>
  <c r="Q280" i="5"/>
  <c r="Q281" i="5"/>
  <c r="Q282" i="5"/>
  <c r="Q283" i="5"/>
  <c r="Q284" i="5"/>
  <c r="Q285" i="5"/>
  <c r="Q286" i="5"/>
  <c r="Q287" i="5"/>
  <c r="Q288" i="5"/>
  <c r="Q289" i="5"/>
  <c r="Q290" i="5"/>
  <c r="Q291" i="5"/>
  <c r="Q292" i="5"/>
  <c r="Q293" i="5"/>
  <c r="Q294" i="5"/>
  <c r="Q295" i="5"/>
  <c r="Q296" i="5"/>
  <c r="Q297" i="5"/>
  <c r="Q298" i="5"/>
  <c r="Q299" i="5"/>
  <c r="Q300" i="5"/>
  <c r="Q301" i="5"/>
  <c r="Q302" i="5"/>
  <c r="Q303" i="5"/>
  <c r="Q304" i="5"/>
  <c r="Q305" i="5"/>
  <c r="Q306" i="5"/>
  <c r="Q307" i="5"/>
  <c r="Q308" i="5"/>
  <c r="Q309" i="5"/>
  <c r="Q310" i="5"/>
  <c r="Q311" i="5"/>
  <c r="Q312" i="5"/>
  <c r="Q313" i="5"/>
  <c r="Q314" i="5"/>
  <c r="Q315" i="5"/>
  <c r="Q316" i="5"/>
  <c r="Q317" i="5"/>
  <c r="Q318" i="5"/>
  <c r="Q319" i="5"/>
  <c r="Q320" i="5"/>
  <c r="Q321" i="5"/>
  <c r="Q322" i="5"/>
  <c r="Q323" i="5"/>
  <c r="Q324" i="5"/>
  <c r="Q325" i="5"/>
  <c r="Q326" i="5"/>
  <c r="Q327" i="5"/>
  <c r="Q328" i="5"/>
  <c r="Q329" i="5"/>
  <c r="Q330" i="5"/>
  <c r="Q331" i="5"/>
  <c r="Q332" i="5"/>
  <c r="Q333" i="5"/>
  <c r="Q334" i="5"/>
  <c r="Q335" i="5"/>
  <c r="Q336" i="5"/>
  <c r="Q337" i="5"/>
  <c r="Q338" i="5"/>
  <c r="Q339" i="5"/>
  <c r="Q340" i="5"/>
  <c r="Q341" i="5"/>
  <c r="Q342" i="5"/>
  <c r="Q343" i="5"/>
  <c r="Q344" i="5"/>
  <c r="Q345" i="5"/>
  <c r="Q346" i="5"/>
  <c r="Q347" i="5"/>
  <c r="Q348" i="5"/>
  <c r="Q349" i="5"/>
  <c r="Q350" i="5"/>
  <c r="Q351" i="5"/>
  <c r="Q352" i="5"/>
  <c r="Q353" i="5"/>
  <c r="Q354" i="5"/>
  <c r="Q355" i="5"/>
  <c r="Q356" i="5"/>
  <c r="Q357" i="5"/>
  <c r="Q358" i="5"/>
  <c r="Q359" i="5"/>
  <c r="Q360" i="5"/>
  <c r="Q361" i="5"/>
  <c r="Q362" i="5"/>
  <c r="Q363" i="5"/>
  <c r="Q364" i="5"/>
  <c r="Q365" i="5"/>
  <c r="Q366" i="5"/>
  <c r="Q367" i="5"/>
  <c r="Q368" i="5"/>
  <c r="Q369" i="5"/>
  <c r="Q370" i="5"/>
  <c r="Q371" i="5"/>
  <c r="Q372" i="5"/>
  <c r="Q373" i="5"/>
  <c r="Q374" i="5"/>
  <c r="Q375" i="5"/>
  <c r="Q376" i="5"/>
  <c r="Q377" i="5"/>
  <c r="Q378" i="5"/>
  <c r="Q379" i="5"/>
  <c r="Q380" i="5"/>
  <c r="Q381" i="5"/>
  <c r="Q382" i="5"/>
  <c r="Q383" i="5"/>
  <c r="Q384" i="5"/>
  <c r="Q385" i="5"/>
  <c r="Q386" i="5"/>
  <c r="Q387" i="5"/>
  <c r="Q388" i="5"/>
  <c r="Q389" i="5"/>
  <c r="Q390" i="5"/>
  <c r="Q391" i="5"/>
  <c r="Q392" i="5"/>
  <c r="Q393" i="5"/>
  <c r="Q394" i="5"/>
  <c r="Q395" i="5"/>
  <c r="Q396" i="5"/>
  <c r="Q397" i="5"/>
  <c r="Q398" i="5"/>
  <c r="Q399" i="5"/>
  <c r="Q400" i="5"/>
  <c r="Q401" i="5"/>
  <c r="Q402" i="5"/>
  <c r="Q403" i="5"/>
  <c r="Q404" i="5"/>
  <c r="Q405" i="5"/>
  <c r="Q406" i="5"/>
  <c r="Q407" i="5"/>
  <c r="Q408" i="5"/>
  <c r="Q409" i="5"/>
  <c r="Q410" i="5"/>
  <c r="Q411" i="5"/>
  <c r="Q412" i="5"/>
  <c r="Q413" i="5"/>
  <c r="Q414" i="5"/>
  <c r="Q415" i="5"/>
  <c r="Q416" i="5"/>
  <c r="Q417" i="5"/>
  <c r="Q418" i="5"/>
  <c r="Q419" i="5"/>
  <c r="Q420" i="5"/>
  <c r="Q421" i="5"/>
  <c r="Q422" i="5"/>
  <c r="Q423" i="5"/>
  <c r="Q424" i="5"/>
  <c r="Q425" i="5"/>
  <c r="Q426" i="5"/>
  <c r="Q427" i="5"/>
  <c r="Q428" i="5"/>
  <c r="Q429" i="5"/>
  <c r="Q430" i="5"/>
  <c r="Q431" i="5"/>
  <c r="Q432" i="5"/>
  <c r="Q433" i="5"/>
  <c r="Q434" i="5"/>
  <c r="Q435" i="5"/>
  <c r="Q436" i="5"/>
  <c r="Q437" i="5"/>
  <c r="Q438" i="5"/>
  <c r="Q439" i="5"/>
  <c r="Q440" i="5"/>
  <c r="Q441" i="5"/>
  <c r="Q442" i="5"/>
  <c r="Q443" i="5"/>
  <c r="Q444" i="5"/>
  <c r="Q445" i="5"/>
  <c r="Q446" i="5"/>
  <c r="Q447" i="5"/>
  <c r="Q448" i="5"/>
  <c r="Q449" i="5"/>
  <c r="Q450" i="5"/>
  <c r="Q451" i="5"/>
  <c r="Q452" i="5"/>
  <c r="Q453" i="5"/>
  <c r="Q454" i="5"/>
  <c r="Q455" i="5"/>
  <c r="Q456" i="5"/>
  <c r="Q457" i="5"/>
  <c r="Q458" i="5"/>
  <c r="Q459" i="5"/>
  <c r="Q460" i="5"/>
  <c r="Q461" i="5"/>
  <c r="Q462" i="5"/>
  <c r="Q463" i="5"/>
  <c r="Q464" i="5"/>
  <c r="Q465" i="5"/>
  <c r="Q466" i="5"/>
  <c r="Q467" i="5"/>
  <c r="Q468" i="5"/>
  <c r="Q469" i="5"/>
  <c r="Q470" i="5"/>
  <c r="Q471" i="5"/>
  <c r="Q472" i="5"/>
  <c r="Q473" i="5"/>
  <c r="Q474" i="5"/>
  <c r="Q475" i="5"/>
  <c r="Q476" i="5"/>
  <c r="Q477" i="5"/>
  <c r="Q478" i="5"/>
  <c r="Q479" i="5"/>
  <c r="Q480" i="5"/>
  <c r="Q481" i="5"/>
  <c r="Q482" i="5"/>
  <c r="Q483" i="5"/>
  <c r="Q484" i="5"/>
  <c r="Q485" i="5"/>
  <c r="Q486" i="5"/>
  <c r="Q487" i="5"/>
  <c r="Q488" i="5"/>
  <c r="Q489" i="5"/>
  <c r="Q490" i="5"/>
  <c r="Q491" i="5"/>
  <c r="Q492" i="5"/>
  <c r="Q493" i="5"/>
  <c r="Q494" i="5"/>
  <c r="Q495" i="5"/>
  <c r="Q496" i="5"/>
  <c r="Q497" i="5"/>
  <c r="Q498" i="5"/>
  <c r="Q499" i="5"/>
  <c r="Q500" i="5"/>
  <c r="Q501" i="5"/>
  <c r="Q502" i="5"/>
  <c r="Q503" i="5"/>
  <c r="Q504" i="5"/>
  <c r="Q505" i="5"/>
  <c r="Q506" i="5"/>
  <c r="Q507" i="5"/>
  <c r="Q508" i="5"/>
  <c r="Q509" i="5"/>
  <c r="Q510" i="5"/>
  <c r="Q511" i="5"/>
  <c r="Q512" i="5"/>
  <c r="Q513" i="5"/>
  <c r="Q514" i="5"/>
  <c r="Q515" i="5"/>
  <c r="Q516" i="5"/>
  <c r="Q517" i="5"/>
  <c r="Q518" i="5"/>
  <c r="Q519" i="5"/>
  <c r="Q520" i="5"/>
  <c r="Q521" i="5"/>
  <c r="Q522" i="5"/>
  <c r="Q523" i="5"/>
  <c r="Q524" i="5"/>
  <c r="Q525" i="5"/>
  <c r="Q526" i="5"/>
  <c r="Q527" i="5"/>
  <c r="Q528" i="5"/>
  <c r="Q529" i="5"/>
  <c r="Q530" i="5"/>
  <c r="Q531" i="5"/>
  <c r="Q532" i="5"/>
  <c r="Q533" i="5"/>
  <c r="Q534" i="5"/>
  <c r="Q535" i="5"/>
  <c r="Q536" i="5"/>
  <c r="Q537" i="5"/>
  <c r="Q538" i="5"/>
  <c r="Q539" i="5"/>
  <c r="Q540" i="5"/>
  <c r="Q541" i="5"/>
  <c r="Q542" i="5"/>
  <c r="Q543" i="5"/>
  <c r="Q544" i="5"/>
  <c r="Q545" i="5"/>
  <c r="Q546" i="5"/>
  <c r="Q547" i="5"/>
  <c r="Q548" i="5"/>
  <c r="Q549" i="5"/>
  <c r="Q550" i="5"/>
  <c r="Q551" i="5"/>
  <c r="Q552" i="5"/>
  <c r="Q553" i="5"/>
  <c r="Q554" i="5"/>
  <c r="Q555" i="5"/>
  <c r="Q556" i="5"/>
  <c r="Q557" i="5"/>
  <c r="Q558" i="5"/>
  <c r="Q559" i="5"/>
  <c r="Q560" i="5"/>
  <c r="Q561" i="5"/>
  <c r="Q562" i="5"/>
  <c r="Q563" i="5"/>
  <c r="Q564" i="5"/>
  <c r="Q565" i="5"/>
  <c r="Q566" i="5"/>
  <c r="Q567" i="5"/>
  <c r="Q568" i="5"/>
  <c r="Q569" i="5"/>
  <c r="Q570" i="5"/>
  <c r="Q571" i="5"/>
  <c r="Q572" i="5"/>
  <c r="Q573" i="5"/>
  <c r="Q574" i="5"/>
  <c r="Q575" i="5"/>
  <c r="Q576" i="5"/>
  <c r="Q577" i="5"/>
  <c r="Q578" i="5"/>
  <c r="Q579" i="5"/>
  <c r="Q580" i="5"/>
  <c r="Q581" i="5"/>
  <c r="Q582" i="5"/>
  <c r="Q583" i="5"/>
  <c r="Q584" i="5"/>
  <c r="Q585" i="5"/>
  <c r="Q586" i="5"/>
  <c r="Q587" i="5"/>
  <c r="Q588" i="5"/>
  <c r="Q589" i="5"/>
  <c r="Q590" i="5"/>
  <c r="Q591" i="5"/>
  <c r="Q592" i="5"/>
  <c r="Q593" i="5"/>
  <c r="Q594" i="5"/>
  <c r="Q595" i="5"/>
  <c r="Q596" i="5"/>
  <c r="Q597" i="5"/>
  <c r="Q598" i="5"/>
  <c r="Q599" i="5"/>
  <c r="Q600" i="5"/>
  <c r="Q601" i="5"/>
  <c r="Q602" i="5"/>
  <c r="Q603" i="5"/>
  <c r="Q604" i="5"/>
  <c r="Q605" i="5"/>
  <c r="Q606" i="5"/>
  <c r="Q607" i="5"/>
  <c r="Q608" i="5"/>
  <c r="Q609" i="5"/>
  <c r="Q610" i="5"/>
  <c r="Q611" i="5"/>
  <c r="Q612" i="5"/>
  <c r="Q613" i="5"/>
  <c r="Q614" i="5"/>
  <c r="Q615" i="5"/>
  <c r="Q616" i="5"/>
  <c r="Q617" i="5"/>
  <c r="Q618" i="5"/>
  <c r="Q619" i="5"/>
  <c r="Q620" i="5"/>
  <c r="Q621" i="5"/>
  <c r="Q622" i="5"/>
  <c r="Q623" i="5"/>
  <c r="Q624" i="5"/>
  <c r="Q625" i="5"/>
  <c r="Q626" i="5"/>
  <c r="Q627" i="5"/>
  <c r="Q628" i="5"/>
  <c r="Q629" i="5"/>
  <c r="Q630" i="5"/>
  <c r="Q631" i="5"/>
  <c r="Q632" i="5"/>
  <c r="Q633" i="5"/>
  <c r="Q634" i="5"/>
  <c r="Q635" i="5"/>
  <c r="Q636" i="5"/>
  <c r="Q637" i="5"/>
  <c r="Q638" i="5"/>
  <c r="Q639" i="5"/>
  <c r="Q640" i="5"/>
  <c r="Q641" i="5"/>
  <c r="Q642" i="5"/>
  <c r="Q643" i="5"/>
  <c r="Q644" i="5"/>
  <c r="Q645" i="5"/>
  <c r="Q646" i="5"/>
  <c r="Q647" i="5"/>
  <c r="Q648" i="5"/>
  <c r="Q649" i="5"/>
  <c r="Q650" i="5"/>
  <c r="Q651" i="5"/>
  <c r="Q652" i="5"/>
  <c r="Q653" i="5"/>
  <c r="Q654" i="5"/>
  <c r="Q655" i="5"/>
  <c r="Q656" i="5"/>
  <c r="Q657" i="5"/>
  <c r="Q658" i="5"/>
  <c r="Q659" i="5"/>
  <c r="Q660" i="5"/>
  <c r="Q661" i="5"/>
  <c r="Q662" i="5"/>
  <c r="Q663" i="5"/>
  <c r="Q664" i="5"/>
  <c r="Q665" i="5"/>
  <c r="Q666" i="5"/>
  <c r="Q667" i="5"/>
  <c r="Q668" i="5"/>
  <c r="Q669" i="5"/>
  <c r="Q670" i="5"/>
  <c r="Q671" i="5"/>
  <c r="Q672" i="5"/>
  <c r="Q673" i="5"/>
  <c r="Q674" i="5"/>
  <c r="Q675" i="5"/>
  <c r="Q676" i="5"/>
  <c r="Q677" i="5"/>
  <c r="Q678" i="5"/>
  <c r="Q679" i="5"/>
  <c r="Q680" i="5"/>
  <c r="Q681" i="5"/>
  <c r="Q682" i="5"/>
  <c r="Q683" i="5"/>
  <c r="Q684" i="5"/>
  <c r="Q685" i="5"/>
  <c r="Q686" i="5"/>
  <c r="Q687" i="5"/>
  <c r="Q688" i="5"/>
  <c r="Q689" i="5"/>
  <c r="Q690" i="5"/>
  <c r="Q691" i="5"/>
  <c r="Q692" i="5"/>
  <c r="Q693" i="5"/>
  <c r="Q694" i="5"/>
  <c r="Q695" i="5"/>
  <c r="Q696" i="5"/>
  <c r="Q697" i="5"/>
  <c r="Q698" i="5"/>
  <c r="Q699" i="5"/>
  <c r="Q700" i="5"/>
  <c r="Q701" i="5"/>
  <c r="Q702" i="5"/>
  <c r="Q703" i="5"/>
  <c r="Q704" i="5"/>
  <c r="Q705" i="5"/>
  <c r="Q706" i="5"/>
  <c r="Q707" i="5"/>
  <c r="Q708" i="5"/>
  <c r="Q709" i="5"/>
  <c r="Q710" i="5"/>
  <c r="Q711" i="5"/>
  <c r="Q712" i="5"/>
  <c r="Q713" i="5"/>
  <c r="Q714" i="5"/>
  <c r="Q715" i="5"/>
  <c r="Q716" i="5"/>
  <c r="Q717" i="5"/>
  <c r="Q718" i="5"/>
  <c r="Q719" i="5"/>
  <c r="Q720" i="5"/>
  <c r="Q721" i="5"/>
  <c r="Q722" i="5"/>
  <c r="Q723" i="5"/>
  <c r="Q724" i="5"/>
  <c r="Q725" i="5"/>
  <c r="Q726" i="5"/>
  <c r="Q727" i="5"/>
  <c r="Q728" i="5"/>
  <c r="Q729" i="5"/>
  <c r="Q730" i="5"/>
  <c r="Q731" i="5"/>
  <c r="Q732" i="5"/>
  <c r="Q733" i="5"/>
  <c r="Q734" i="5"/>
  <c r="Q735" i="5"/>
  <c r="Q736" i="5"/>
  <c r="Q737" i="5"/>
  <c r="Q738" i="5"/>
  <c r="Q739" i="5"/>
  <c r="Q740" i="5"/>
  <c r="Q741" i="5"/>
  <c r="Q742" i="5"/>
  <c r="Q743" i="5"/>
  <c r="Q744" i="5"/>
  <c r="Q745" i="5"/>
  <c r="Q746" i="5"/>
  <c r="Q747" i="5"/>
  <c r="Q748" i="5"/>
  <c r="Q749" i="5"/>
  <c r="Q750" i="5"/>
  <c r="Q751" i="5"/>
  <c r="Q752" i="5"/>
  <c r="Q753" i="5"/>
  <c r="Q754" i="5"/>
  <c r="Q755" i="5"/>
  <c r="Q756" i="5"/>
  <c r="Q757" i="5"/>
  <c r="Q758" i="5"/>
  <c r="Q759" i="5"/>
  <c r="Q760" i="5"/>
  <c r="Q761" i="5"/>
  <c r="Q762" i="5"/>
  <c r="Q763" i="5"/>
  <c r="Q764" i="5"/>
  <c r="Q765" i="5"/>
  <c r="Q766" i="5"/>
  <c r="Q767" i="5"/>
  <c r="Q768" i="5"/>
  <c r="Q769" i="5"/>
  <c r="Q770" i="5"/>
  <c r="Q771" i="5"/>
  <c r="Q772" i="5"/>
  <c r="Q773" i="5"/>
  <c r="Q774" i="5"/>
  <c r="Q775" i="5"/>
  <c r="Q776" i="5"/>
  <c r="Q777" i="5"/>
  <c r="Q778" i="5"/>
  <c r="Q779" i="5"/>
  <c r="Q780" i="5"/>
  <c r="Q781" i="5"/>
  <c r="Q782" i="5"/>
  <c r="Q783" i="5"/>
  <c r="Q784" i="5"/>
  <c r="Q785" i="5"/>
  <c r="Q786" i="5"/>
  <c r="Q787" i="5"/>
  <c r="Q788" i="5"/>
  <c r="Q789" i="5"/>
  <c r="Q790" i="5"/>
  <c r="Q791" i="5"/>
  <c r="Q792" i="5"/>
  <c r="Q793" i="5"/>
  <c r="Q794" i="5"/>
  <c r="Q795" i="5"/>
  <c r="Q796" i="5"/>
  <c r="Q797" i="5"/>
  <c r="Q798" i="5"/>
  <c r="Q799" i="5"/>
  <c r="Q800" i="5"/>
  <c r="Q801" i="5"/>
  <c r="Q802" i="5"/>
  <c r="Q803" i="5"/>
  <c r="Q804" i="5"/>
  <c r="Q805" i="5"/>
  <c r="Q806" i="5"/>
  <c r="Q807" i="5"/>
  <c r="Q808" i="5"/>
  <c r="Q809" i="5"/>
  <c r="Q810" i="5"/>
  <c r="Q811" i="5"/>
  <c r="Q812" i="5"/>
  <c r="Q813" i="5"/>
  <c r="Q814" i="5"/>
  <c r="Q815" i="5"/>
  <c r="Q816" i="5"/>
  <c r="Q817" i="5"/>
  <c r="Q818" i="5"/>
  <c r="Q819" i="5"/>
  <c r="Q820" i="5"/>
  <c r="Q821" i="5"/>
  <c r="Q822" i="5"/>
  <c r="Q823" i="5"/>
  <c r="Q824" i="5"/>
  <c r="Q825" i="5"/>
  <c r="Q826" i="5"/>
  <c r="Q827" i="5"/>
  <c r="Q828" i="5"/>
  <c r="Q829" i="5"/>
  <c r="Q830" i="5"/>
  <c r="Q831" i="5"/>
  <c r="Q832" i="5"/>
  <c r="Q833" i="5"/>
  <c r="Q834" i="5"/>
  <c r="Q835" i="5"/>
  <c r="Q836" i="5"/>
  <c r="Q837" i="5"/>
  <c r="Q838" i="5"/>
  <c r="Q839" i="5"/>
  <c r="Q840" i="5"/>
  <c r="Q841" i="5"/>
  <c r="Q842" i="5"/>
  <c r="Q843" i="5"/>
  <c r="Q844" i="5"/>
  <c r="Q845" i="5"/>
  <c r="Q846" i="5"/>
  <c r="Q847" i="5"/>
  <c r="Q848" i="5"/>
  <c r="Q849" i="5"/>
  <c r="Q850" i="5"/>
  <c r="Q851" i="5"/>
  <c r="Q852" i="5"/>
  <c r="Q853" i="5"/>
  <c r="Q854" i="5"/>
  <c r="Q855" i="5"/>
  <c r="Q856" i="5"/>
  <c r="Q857" i="5"/>
  <c r="Q858" i="5"/>
  <c r="Q859" i="5"/>
  <c r="Q860" i="5"/>
  <c r="Q861" i="5"/>
  <c r="Q862" i="5"/>
  <c r="Q863" i="5"/>
  <c r="Q864" i="5"/>
  <c r="Q865" i="5"/>
  <c r="Q866" i="5"/>
  <c r="Q867" i="5"/>
  <c r="Q868" i="5"/>
  <c r="Q869" i="5"/>
  <c r="Q870" i="5"/>
  <c r="Q871" i="5"/>
  <c r="Q872" i="5"/>
  <c r="Q873" i="5"/>
  <c r="Q874" i="5"/>
  <c r="Q875" i="5"/>
  <c r="Q876" i="5"/>
  <c r="Q877" i="5"/>
  <c r="Q878" i="5"/>
  <c r="Q879" i="5"/>
  <c r="Q880" i="5"/>
  <c r="Q881" i="5"/>
  <c r="Q882" i="5"/>
  <c r="Q883" i="5"/>
  <c r="Q884" i="5"/>
  <c r="Q885" i="5"/>
  <c r="Q886" i="5"/>
  <c r="Q887" i="5"/>
  <c r="Q888" i="5"/>
  <c r="Q889" i="5"/>
  <c r="Q890" i="5"/>
  <c r="Q891" i="5"/>
  <c r="Q892" i="5"/>
  <c r="Q893" i="5"/>
  <c r="Q894" i="5"/>
  <c r="Q895" i="5"/>
  <c r="Q896" i="5"/>
  <c r="Q897" i="5"/>
  <c r="Q898" i="5"/>
  <c r="Q899" i="5"/>
  <c r="Q900" i="5"/>
  <c r="Q901" i="5"/>
  <c r="Q902" i="5"/>
  <c r="Q903" i="5"/>
  <c r="Q904" i="5"/>
  <c r="Q905" i="5"/>
  <c r="Q906" i="5"/>
  <c r="Q907" i="5"/>
  <c r="Q908" i="5"/>
  <c r="Q909" i="5"/>
  <c r="Q910" i="5"/>
  <c r="Q911" i="5"/>
  <c r="Q912" i="5"/>
  <c r="Q913" i="5"/>
  <c r="Q914" i="5"/>
  <c r="Q915" i="5"/>
  <c r="Q916" i="5"/>
  <c r="Q917" i="5"/>
  <c r="Q918" i="5"/>
  <c r="Q919" i="5"/>
  <c r="Q920" i="5"/>
  <c r="Q921" i="5"/>
  <c r="Q922" i="5"/>
  <c r="Q923" i="5"/>
  <c r="Q924" i="5"/>
  <c r="Q925" i="5"/>
  <c r="Q926" i="5"/>
  <c r="Q927" i="5"/>
  <c r="Q928" i="5"/>
  <c r="Q929" i="5"/>
  <c r="Q930" i="5"/>
  <c r="Q931" i="5"/>
  <c r="Q932" i="5"/>
  <c r="Q933" i="5"/>
  <c r="Q934" i="5"/>
  <c r="Q935" i="5"/>
  <c r="Q936" i="5"/>
  <c r="Q937" i="5"/>
  <c r="Q938" i="5"/>
  <c r="Q939" i="5"/>
  <c r="Q940" i="5"/>
  <c r="Q941" i="5"/>
  <c r="Q942" i="5"/>
  <c r="Q943" i="5"/>
  <c r="Q944" i="5"/>
  <c r="Q945" i="5"/>
  <c r="Q946" i="5"/>
  <c r="Q947" i="5"/>
  <c r="Q948" i="5"/>
  <c r="Q949" i="5"/>
  <c r="Q950" i="5"/>
  <c r="Q951" i="5"/>
  <c r="Q952" i="5"/>
  <c r="Q953" i="5"/>
  <c r="Q954" i="5"/>
  <c r="Q955" i="5"/>
  <c r="Q956" i="5"/>
  <c r="Q957" i="5"/>
  <c r="Q958" i="5"/>
  <c r="Q959" i="5"/>
  <c r="Q960" i="5"/>
  <c r="Q961" i="5"/>
  <c r="Q962" i="5"/>
  <c r="Q963" i="5"/>
  <c r="Q964" i="5"/>
  <c r="Q965" i="5"/>
  <c r="Q966" i="5"/>
  <c r="Q967" i="5"/>
  <c r="Q968" i="5"/>
  <c r="Q969" i="5"/>
  <c r="Q970" i="5"/>
  <c r="Q971" i="5"/>
  <c r="Q972" i="5"/>
  <c r="Q973" i="5"/>
  <c r="Q974" i="5"/>
  <c r="Q975" i="5"/>
  <c r="Q976" i="5"/>
  <c r="Q977" i="5"/>
  <c r="Q978" i="5"/>
  <c r="Q979" i="5"/>
  <c r="Q980" i="5"/>
  <c r="Q981" i="5"/>
  <c r="Q982" i="5"/>
  <c r="Q983" i="5"/>
  <c r="Q984" i="5"/>
  <c r="Q985" i="5"/>
  <c r="Q986" i="5"/>
  <c r="Q987" i="5"/>
  <c r="Q988" i="5"/>
  <c r="Q989" i="5"/>
  <c r="Q990" i="5"/>
  <c r="Q991" i="5"/>
  <c r="Q992" i="5"/>
  <c r="Q993" i="5"/>
  <c r="Q994" i="5"/>
  <c r="Q995" i="5"/>
  <c r="Q996" i="5"/>
  <c r="Q997" i="5"/>
  <c r="Q998" i="5"/>
  <c r="Q999" i="5"/>
  <c r="Q1000" i="5"/>
  <c r="Q1001" i="5"/>
  <c r="Q1002" i="5"/>
  <c r="Q1003" i="5"/>
  <c r="Q1004" i="5"/>
  <c r="Q1005" i="5"/>
  <c r="Q1006" i="5"/>
  <c r="Q1007" i="5"/>
  <c r="Q1008" i="5"/>
  <c r="Q1009" i="5"/>
  <c r="Q1010" i="5"/>
  <c r="Q1011" i="5"/>
  <c r="Q1012" i="5"/>
  <c r="Q1013" i="5"/>
  <c r="Q1014" i="5"/>
  <c r="Q1015" i="5"/>
  <c r="Q1016" i="5"/>
  <c r="Q1017" i="5"/>
  <c r="Q1018" i="5"/>
  <c r="Q1019" i="5"/>
  <c r="Q1020" i="5"/>
  <c r="Q1021" i="5"/>
  <c r="Q1022" i="5"/>
  <c r="Q1023" i="5"/>
  <c r="Q1024" i="5"/>
  <c r="Q1025" i="5"/>
  <c r="Q1026" i="5"/>
  <c r="Q1027" i="5"/>
  <c r="Q1028" i="5"/>
  <c r="Q1029" i="5"/>
  <c r="Q1030" i="5"/>
  <c r="Q1031" i="5"/>
  <c r="Q1032" i="5"/>
  <c r="Q1033" i="5"/>
  <c r="Q1034" i="5"/>
  <c r="Q1035" i="5"/>
  <c r="Q1036" i="5"/>
  <c r="Q1037" i="5"/>
  <c r="Q1038" i="5"/>
  <c r="Q1039" i="5"/>
  <c r="Q1040" i="5"/>
  <c r="Q1041" i="5"/>
  <c r="Q1042" i="5"/>
  <c r="Q1043" i="5"/>
  <c r="Q1044" i="5"/>
  <c r="Q1045" i="5"/>
  <c r="Q1046" i="5"/>
  <c r="Q1047" i="5"/>
  <c r="Q1048" i="5"/>
  <c r="Q1049" i="5"/>
  <c r="Q1050" i="5"/>
  <c r="Q1051" i="5"/>
  <c r="Q1052" i="5"/>
  <c r="Q1053" i="5"/>
  <c r="Q1054" i="5"/>
  <c r="Q1055" i="5"/>
  <c r="Q1056" i="5"/>
  <c r="Q1057" i="5"/>
  <c r="Q1058" i="5"/>
  <c r="Q1059" i="5"/>
  <c r="Q1060" i="5"/>
  <c r="Q1061" i="5"/>
  <c r="Q1062" i="5"/>
  <c r="Q1063" i="5"/>
  <c r="Q1064" i="5"/>
  <c r="Q1065" i="5"/>
  <c r="Q1066" i="5"/>
  <c r="Q1067" i="5"/>
  <c r="Q1068" i="5"/>
  <c r="Q1069" i="5"/>
  <c r="Q1070" i="5"/>
  <c r="Q1071" i="5"/>
  <c r="Q1072" i="5"/>
  <c r="Q1073" i="5"/>
  <c r="Q1074" i="5"/>
  <c r="Q1075" i="5"/>
  <c r="Q1076" i="5"/>
  <c r="Q1077" i="5"/>
  <c r="Q1078" i="5"/>
  <c r="Q1079" i="5"/>
  <c r="Q1080" i="5"/>
  <c r="Q1081" i="5"/>
  <c r="Q1082" i="5"/>
  <c r="Q1083" i="5"/>
  <c r="Q1084" i="5"/>
  <c r="Q1085" i="5"/>
  <c r="Q1086" i="5"/>
  <c r="Q1087" i="5"/>
  <c r="Q1088" i="5"/>
  <c r="Q1089" i="5"/>
  <c r="Q1090" i="5"/>
  <c r="Q1091" i="5"/>
  <c r="Q1092" i="5"/>
  <c r="Q1093" i="5"/>
  <c r="Q1094" i="5"/>
  <c r="Q1095" i="5"/>
  <c r="Q1096" i="5"/>
  <c r="Q1097" i="5"/>
  <c r="Q1098" i="5"/>
  <c r="Q1099" i="5"/>
  <c r="Q1100" i="5"/>
  <c r="Q1101" i="5"/>
  <c r="Q1102" i="5"/>
  <c r="Q1103" i="5"/>
  <c r="Q1104" i="5"/>
  <c r="Q1105" i="5"/>
  <c r="Q1106" i="5"/>
  <c r="Q1107" i="5"/>
  <c r="Q1108" i="5"/>
  <c r="Q1109" i="5"/>
  <c r="Q1110" i="5"/>
  <c r="Q1111" i="5"/>
  <c r="Q1112" i="5"/>
  <c r="Q1113" i="5"/>
  <c r="Q1114" i="5"/>
  <c r="Q1115" i="5"/>
  <c r="Q1116" i="5"/>
  <c r="Q1117" i="5"/>
  <c r="Q1118" i="5"/>
  <c r="Q1119" i="5"/>
  <c r="Q1120" i="5"/>
  <c r="Q1121" i="5"/>
  <c r="Q1122" i="5"/>
  <c r="Q1123" i="5"/>
  <c r="Q1124" i="5"/>
  <c r="Q1125" i="5"/>
  <c r="Q1126" i="5"/>
  <c r="Q1127" i="5"/>
  <c r="Q1128" i="5"/>
  <c r="Q1129" i="5"/>
  <c r="Q1130" i="5"/>
  <c r="Q1131" i="5"/>
  <c r="Q1132" i="5"/>
  <c r="Q1133" i="5"/>
  <c r="Q1134" i="5"/>
  <c r="Q1135" i="5"/>
  <c r="Q1136" i="5"/>
  <c r="Q1137" i="5"/>
  <c r="Q1138" i="5"/>
  <c r="Q1139" i="5"/>
  <c r="Q1140" i="5"/>
  <c r="Q1141" i="5"/>
  <c r="Q1142" i="5"/>
  <c r="Q1143" i="5"/>
  <c r="Q1144" i="5"/>
  <c r="Q1145" i="5"/>
  <c r="Q1146" i="5"/>
  <c r="Q1147" i="5"/>
  <c r="Q1148" i="5"/>
  <c r="Q1149" i="5"/>
  <c r="Q1150" i="5"/>
  <c r="Q1151" i="5"/>
  <c r="Q1152" i="5"/>
  <c r="Q1153" i="5"/>
  <c r="Q1154" i="5"/>
  <c r="Q1155" i="5"/>
  <c r="Q1156" i="5"/>
  <c r="Q1157" i="5"/>
  <c r="Q1158" i="5"/>
  <c r="Q1159" i="5"/>
  <c r="Q1160" i="5"/>
  <c r="Q1161" i="5"/>
  <c r="Q1162" i="5"/>
  <c r="Q1163" i="5"/>
  <c r="Q1164" i="5"/>
  <c r="Q1165" i="5"/>
  <c r="Q1166" i="5"/>
  <c r="Q1167" i="5"/>
  <c r="Q1168" i="5"/>
  <c r="Q1169" i="5"/>
  <c r="Q1170" i="5"/>
  <c r="Q1171" i="5"/>
  <c r="Q1172" i="5"/>
  <c r="Q1173" i="5"/>
  <c r="Q1174" i="5"/>
  <c r="Q1175" i="5"/>
  <c r="Q1176" i="5"/>
  <c r="Q1177" i="5"/>
  <c r="Q1178" i="5"/>
  <c r="Q1179" i="5"/>
  <c r="Q1180" i="5"/>
  <c r="Q1181" i="5"/>
  <c r="Q1182" i="5"/>
  <c r="Q1183" i="5"/>
  <c r="Q1184" i="5"/>
  <c r="Q1185" i="5"/>
  <c r="Q1186" i="5"/>
  <c r="Q1187" i="5"/>
  <c r="Q1188" i="5"/>
  <c r="Q1189" i="5"/>
  <c r="Q1190" i="5"/>
  <c r="Q1191" i="5"/>
  <c r="Q1192" i="5"/>
  <c r="Q1193" i="5"/>
  <c r="Q1194" i="5"/>
  <c r="Q1195" i="5"/>
  <c r="Q1196" i="5"/>
  <c r="Q1197" i="5"/>
  <c r="Q1198" i="5"/>
  <c r="Q1199" i="5"/>
  <c r="Q1200" i="5"/>
  <c r="Q1201" i="5"/>
  <c r="Q1202" i="5"/>
  <c r="Q1203" i="5"/>
  <c r="Q1204" i="5"/>
  <c r="Q1205" i="5"/>
  <c r="Q1206" i="5"/>
  <c r="Q1207" i="5"/>
  <c r="Q1208" i="5"/>
  <c r="Q1209" i="5"/>
  <c r="Q1210" i="5"/>
  <c r="Q1211" i="5"/>
  <c r="Q1212" i="5"/>
  <c r="Q1213" i="5"/>
  <c r="Q1214" i="5"/>
  <c r="Q1215" i="5"/>
  <c r="Q1216" i="5"/>
  <c r="Q1217" i="5"/>
  <c r="Q1218" i="5"/>
  <c r="Q1219" i="5"/>
  <c r="Q1220" i="5"/>
  <c r="Q1221" i="5"/>
  <c r="Q1222" i="5"/>
  <c r="Q1223" i="5"/>
  <c r="Q1224" i="5"/>
  <c r="Q1225" i="5"/>
  <c r="Q1226" i="5"/>
  <c r="Q1227" i="5"/>
  <c r="Q1228" i="5"/>
  <c r="Q1229" i="5"/>
  <c r="Q1230" i="5"/>
  <c r="Q1231" i="5"/>
  <c r="Q1232" i="5"/>
  <c r="Q1233" i="5"/>
  <c r="Q1234" i="5"/>
  <c r="Q1235" i="5"/>
  <c r="Q1236" i="5"/>
  <c r="Q1237" i="5"/>
  <c r="Q1238" i="5"/>
  <c r="Q1239" i="5"/>
  <c r="Q1240" i="5"/>
  <c r="Q1241" i="5"/>
  <c r="Q1242" i="5"/>
  <c r="Q1243" i="5"/>
  <c r="Q1244" i="5"/>
  <c r="Q1245" i="5"/>
  <c r="Q1246" i="5"/>
  <c r="Q1247" i="5"/>
  <c r="Q1248" i="5"/>
  <c r="Q1249" i="5"/>
  <c r="Q1250" i="5"/>
  <c r="Q1251" i="5"/>
  <c r="Q1252" i="5"/>
  <c r="Q1253" i="5"/>
  <c r="Q1254" i="5"/>
  <c r="Q1255" i="5"/>
  <c r="Q1256" i="5"/>
  <c r="Q1257" i="5"/>
  <c r="Q1258" i="5"/>
  <c r="Q1259" i="5"/>
  <c r="Q1260" i="5"/>
  <c r="Q1261" i="5"/>
  <c r="Q1262" i="5"/>
  <c r="Q1263" i="5"/>
  <c r="Q1264" i="5"/>
  <c r="Q1265" i="5"/>
  <c r="Q1266" i="5"/>
  <c r="Q1267" i="5"/>
  <c r="Q1268" i="5"/>
  <c r="Q1269" i="5"/>
  <c r="Q1270" i="5"/>
  <c r="Q1271" i="5"/>
  <c r="Q1272" i="5"/>
  <c r="Q1273" i="5"/>
  <c r="Q1274" i="5"/>
  <c r="Q1275" i="5"/>
  <c r="J23" i="7" l="1"/>
  <c r="Q16" i="5" l="1"/>
  <c r="E15" i="7" s="1"/>
  <c r="E12" i="7"/>
  <c r="U38" i="5" l="1"/>
  <c r="U34" i="5"/>
  <c r="U35" i="5"/>
  <c r="U36" i="5"/>
  <c r="U37"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U245" i="5"/>
  <c r="U246" i="5"/>
  <c r="U247" i="5"/>
  <c r="U248" i="5"/>
  <c r="U249" i="5"/>
  <c r="U250" i="5"/>
  <c r="U251" i="5"/>
  <c r="U252" i="5"/>
  <c r="U253" i="5"/>
  <c r="U254" i="5"/>
  <c r="U255" i="5"/>
  <c r="U256" i="5"/>
  <c r="U257" i="5"/>
  <c r="U258" i="5"/>
  <c r="U259" i="5"/>
  <c r="U260" i="5"/>
  <c r="U261" i="5"/>
  <c r="U262" i="5"/>
  <c r="U263" i="5"/>
  <c r="U264" i="5"/>
  <c r="U265" i="5"/>
  <c r="U266" i="5"/>
  <c r="U267" i="5"/>
  <c r="U268" i="5"/>
  <c r="U269" i="5"/>
  <c r="U270" i="5"/>
  <c r="U271" i="5"/>
  <c r="U272" i="5"/>
  <c r="U273" i="5"/>
  <c r="U274" i="5"/>
  <c r="U275" i="5"/>
  <c r="U276" i="5"/>
  <c r="U277" i="5"/>
  <c r="U278" i="5"/>
  <c r="U279" i="5"/>
  <c r="U280" i="5"/>
  <c r="U281" i="5"/>
  <c r="U282" i="5"/>
  <c r="U283" i="5"/>
  <c r="U284" i="5"/>
  <c r="U285" i="5"/>
  <c r="U286" i="5"/>
  <c r="U287" i="5"/>
  <c r="U288" i="5"/>
  <c r="U289" i="5"/>
  <c r="U290" i="5"/>
  <c r="U291" i="5"/>
  <c r="U292" i="5"/>
  <c r="U293" i="5"/>
  <c r="U294" i="5"/>
  <c r="U295" i="5"/>
  <c r="U296" i="5"/>
  <c r="U297" i="5"/>
  <c r="U298" i="5"/>
  <c r="U299" i="5"/>
  <c r="U300" i="5"/>
  <c r="U301" i="5"/>
  <c r="U302" i="5"/>
  <c r="U303" i="5"/>
  <c r="U304" i="5"/>
  <c r="U305" i="5"/>
  <c r="U306" i="5"/>
  <c r="U307" i="5"/>
  <c r="U308" i="5"/>
  <c r="U309" i="5"/>
  <c r="U310" i="5"/>
  <c r="U311" i="5"/>
  <c r="U312" i="5"/>
  <c r="U313" i="5"/>
  <c r="U314" i="5"/>
  <c r="U315" i="5"/>
  <c r="U316" i="5"/>
  <c r="U317" i="5"/>
  <c r="U318" i="5"/>
  <c r="U319" i="5"/>
  <c r="U320" i="5"/>
  <c r="U321" i="5"/>
  <c r="U322" i="5"/>
  <c r="U323" i="5"/>
  <c r="U324" i="5"/>
  <c r="U325" i="5"/>
  <c r="U326" i="5"/>
  <c r="U327" i="5"/>
  <c r="U328" i="5"/>
  <c r="U329" i="5"/>
  <c r="U330" i="5"/>
  <c r="U331" i="5"/>
  <c r="U332" i="5"/>
  <c r="U333" i="5"/>
  <c r="U334" i="5"/>
  <c r="U335" i="5"/>
  <c r="U336" i="5"/>
  <c r="U337" i="5"/>
  <c r="U338" i="5"/>
  <c r="U339" i="5"/>
  <c r="U340" i="5"/>
  <c r="U341" i="5"/>
  <c r="U342" i="5"/>
  <c r="U343" i="5"/>
  <c r="U344" i="5"/>
  <c r="U345" i="5"/>
  <c r="U346" i="5"/>
  <c r="U347" i="5"/>
  <c r="U348" i="5"/>
  <c r="U349" i="5"/>
  <c r="U350" i="5"/>
  <c r="U351" i="5"/>
  <c r="U352" i="5"/>
  <c r="U353" i="5"/>
  <c r="U354" i="5"/>
  <c r="U355" i="5"/>
  <c r="U356" i="5"/>
  <c r="U357" i="5"/>
  <c r="U358" i="5"/>
  <c r="U359" i="5"/>
  <c r="U360" i="5"/>
  <c r="U361" i="5"/>
  <c r="U362" i="5"/>
  <c r="U363" i="5"/>
  <c r="U364" i="5"/>
  <c r="U365" i="5"/>
  <c r="U366" i="5"/>
  <c r="U367" i="5"/>
  <c r="U368" i="5"/>
  <c r="U369" i="5"/>
  <c r="U370" i="5"/>
  <c r="U371" i="5"/>
  <c r="U372" i="5"/>
  <c r="U373" i="5"/>
  <c r="U374" i="5"/>
  <c r="U375" i="5"/>
  <c r="U376" i="5"/>
  <c r="U377" i="5"/>
  <c r="U378" i="5"/>
  <c r="U379" i="5"/>
  <c r="U380" i="5"/>
  <c r="U381" i="5"/>
  <c r="U382" i="5"/>
  <c r="U383" i="5"/>
  <c r="U384" i="5"/>
  <c r="U385" i="5"/>
  <c r="U386" i="5"/>
  <c r="U387" i="5"/>
  <c r="U388" i="5"/>
  <c r="U389" i="5"/>
  <c r="U390" i="5"/>
  <c r="U391" i="5"/>
  <c r="U392" i="5"/>
  <c r="U393" i="5"/>
  <c r="U394" i="5"/>
  <c r="U395" i="5"/>
  <c r="U396" i="5"/>
  <c r="U397" i="5"/>
  <c r="U398" i="5"/>
  <c r="U399" i="5"/>
  <c r="U400" i="5"/>
  <c r="U401" i="5"/>
  <c r="U402" i="5"/>
  <c r="U403" i="5"/>
  <c r="U404" i="5"/>
  <c r="U405" i="5"/>
  <c r="U406" i="5"/>
  <c r="U407" i="5"/>
  <c r="U408" i="5"/>
  <c r="U409" i="5"/>
  <c r="U410" i="5"/>
  <c r="U411" i="5"/>
  <c r="U412" i="5"/>
  <c r="U413" i="5"/>
  <c r="U414" i="5"/>
  <c r="U415" i="5"/>
  <c r="U416" i="5"/>
  <c r="U417" i="5"/>
  <c r="U418" i="5"/>
  <c r="U419" i="5"/>
  <c r="U420" i="5"/>
  <c r="U421" i="5"/>
  <c r="U422" i="5"/>
  <c r="U423" i="5"/>
  <c r="U424" i="5"/>
  <c r="U425" i="5"/>
  <c r="U426" i="5"/>
  <c r="U427" i="5"/>
  <c r="U428" i="5"/>
  <c r="U429" i="5"/>
  <c r="U430" i="5"/>
  <c r="U431" i="5"/>
  <c r="U432" i="5"/>
  <c r="U433" i="5"/>
  <c r="U434" i="5"/>
  <c r="U435" i="5"/>
  <c r="U436" i="5"/>
  <c r="U437" i="5"/>
  <c r="U438" i="5"/>
  <c r="U439" i="5"/>
  <c r="U440" i="5"/>
  <c r="U441" i="5"/>
  <c r="U442" i="5"/>
  <c r="U443" i="5"/>
  <c r="U444" i="5"/>
  <c r="U445" i="5"/>
  <c r="U446" i="5"/>
  <c r="U447" i="5"/>
  <c r="U448" i="5"/>
  <c r="U449" i="5"/>
  <c r="U450" i="5"/>
  <c r="U451" i="5"/>
  <c r="U452" i="5"/>
  <c r="U453" i="5"/>
  <c r="U454" i="5"/>
  <c r="U455" i="5"/>
  <c r="U456" i="5"/>
  <c r="U457" i="5"/>
  <c r="U458" i="5"/>
  <c r="U459" i="5"/>
  <c r="U460" i="5"/>
  <c r="U461" i="5"/>
  <c r="U462" i="5"/>
  <c r="U463" i="5"/>
  <c r="U464" i="5"/>
  <c r="U465" i="5"/>
  <c r="U466" i="5"/>
  <c r="U467" i="5"/>
  <c r="U468" i="5"/>
  <c r="U469" i="5"/>
  <c r="U470" i="5"/>
  <c r="U471" i="5"/>
  <c r="U472" i="5"/>
  <c r="U473" i="5"/>
  <c r="U474" i="5"/>
  <c r="U475" i="5"/>
  <c r="U476" i="5"/>
  <c r="U477" i="5"/>
  <c r="U478" i="5"/>
  <c r="U479" i="5"/>
  <c r="U480" i="5"/>
  <c r="U481" i="5"/>
  <c r="U482" i="5"/>
  <c r="U483" i="5"/>
  <c r="U484" i="5"/>
  <c r="U485" i="5"/>
  <c r="U486" i="5"/>
  <c r="U487" i="5"/>
  <c r="U488" i="5"/>
  <c r="U489" i="5"/>
  <c r="U490" i="5"/>
  <c r="U491" i="5"/>
  <c r="U492" i="5"/>
  <c r="U493" i="5"/>
  <c r="U494" i="5"/>
  <c r="U495" i="5"/>
  <c r="U496" i="5"/>
  <c r="U497" i="5"/>
  <c r="U498" i="5"/>
  <c r="U499" i="5"/>
  <c r="U500" i="5"/>
  <c r="U501" i="5"/>
  <c r="U502" i="5"/>
  <c r="U503" i="5"/>
  <c r="U504" i="5"/>
  <c r="U505" i="5"/>
  <c r="U506" i="5"/>
  <c r="U507" i="5"/>
  <c r="U508" i="5"/>
  <c r="U509" i="5"/>
  <c r="U510" i="5"/>
  <c r="U511" i="5"/>
  <c r="U512" i="5"/>
  <c r="U513" i="5"/>
  <c r="U514" i="5"/>
  <c r="U515" i="5"/>
  <c r="U516" i="5"/>
  <c r="U517" i="5"/>
  <c r="U518" i="5"/>
  <c r="U519" i="5"/>
  <c r="U520" i="5"/>
  <c r="U521" i="5"/>
  <c r="U522" i="5"/>
  <c r="U523" i="5"/>
  <c r="U524" i="5"/>
  <c r="U525" i="5"/>
  <c r="U526" i="5"/>
  <c r="U527" i="5"/>
  <c r="U528" i="5"/>
  <c r="U529" i="5"/>
  <c r="U530" i="5"/>
  <c r="U531" i="5"/>
  <c r="U532" i="5"/>
  <c r="U533" i="5"/>
  <c r="U534" i="5"/>
  <c r="U535" i="5"/>
  <c r="U536" i="5"/>
  <c r="U537" i="5"/>
  <c r="U538" i="5"/>
  <c r="U539" i="5"/>
  <c r="U540" i="5"/>
  <c r="U541" i="5"/>
  <c r="U542" i="5"/>
  <c r="U543" i="5"/>
  <c r="U544" i="5"/>
  <c r="U545" i="5"/>
  <c r="U546" i="5"/>
  <c r="U547" i="5"/>
  <c r="U548" i="5"/>
  <c r="U549" i="5"/>
  <c r="U550" i="5"/>
  <c r="U551" i="5"/>
  <c r="U552" i="5"/>
  <c r="U553" i="5"/>
  <c r="U554" i="5"/>
  <c r="U555" i="5"/>
  <c r="U556" i="5"/>
  <c r="U557" i="5"/>
  <c r="U558" i="5"/>
  <c r="U559" i="5"/>
  <c r="U560" i="5"/>
  <c r="U561" i="5"/>
  <c r="U562" i="5"/>
  <c r="U563" i="5"/>
  <c r="U564" i="5"/>
  <c r="U565" i="5"/>
  <c r="U566" i="5"/>
  <c r="U567" i="5"/>
  <c r="U568" i="5"/>
  <c r="U569" i="5"/>
  <c r="U570" i="5"/>
  <c r="U571" i="5"/>
  <c r="U572" i="5"/>
  <c r="U573" i="5"/>
  <c r="U574" i="5"/>
  <c r="U575" i="5"/>
  <c r="U576" i="5"/>
  <c r="U577" i="5"/>
  <c r="U578" i="5"/>
  <c r="U579" i="5"/>
  <c r="U580" i="5"/>
  <c r="U581" i="5"/>
  <c r="U582" i="5"/>
  <c r="U583" i="5"/>
  <c r="U584" i="5"/>
  <c r="U585" i="5"/>
  <c r="U586" i="5"/>
  <c r="U587" i="5"/>
  <c r="U588" i="5"/>
  <c r="U589" i="5"/>
  <c r="U590" i="5"/>
  <c r="U591" i="5"/>
  <c r="U592" i="5"/>
  <c r="U593" i="5"/>
  <c r="U594" i="5"/>
  <c r="U595" i="5"/>
  <c r="U596" i="5"/>
  <c r="U597" i="5"/>
  <c r="U598" i="5"/>
  <c r="U599" i="5"/>
  <c r="U600" i="5"/>
  <c r="U601" i="5"/>
  <c r="U602" i="5"/>
  <c r="U603" i="5"/>
  <c r="U604" i="5"/>
  <c r="U605" i="5"/>
  <c r="U606" i="5"/>
  <c r="U607" i="5"/>
  <c r="U608" i="5"/>
  <c r="U609" i="5"/>
  <c r="U610" i="5"/>
  <c r="U611" i="5"/>
  <c r="U612" i="5"/>
  <c r="U613" i="5"/>
  <c r="U614" i="5"/>
  <c r="U615" i="5"/>
  <c r="U616" i="5"/>
  <c r="U617" i="5"/>
  <c r="U618" i="5"/>
  <c r="U619" i="5"/>
  <c r="U620" i="5"/>
  <c r="U621" i="5"/>
  <c r="U622" i="5"/>
  <c r="U623" i="5"/>
  <c r="U624" i="5"/>
  <c r="U625" i="5"/>
  <c r="U626" i="5"/>
  <c r="U627" i="5"/>
  <c r="U628" i="5"/>
  <c r="U629" i="5"/>
  <c r="U630" i="5"/>
  <c r="U631" i="5"/>
  <c r="U632" i="5"/>
  <c r="U633" i="5"/>
  <c r="U634" i="5"/>
  <c r="U635" i="5"/>
  <c r="U636" i="5"/>
  <c r="U637" i="5"/>
  <c r="U638" i="5"/>
  <c r="U639" i="5"/>
  <c r="U640" i="5"/>
  <c r="U641" i="5"/>
  <c r="U642" i="5"/>
  <c r="U643" i="5"/>
  <c r="U644" i="5"/>
  <c r="U645" i="5"/>
  <c r="U646" i="5"/>
  <c r="U647" i="5"/>
  <c r="U648" i="5"/>
  <c r="U649" i="5"/>
  <c r="U650" i="5"/>
  <c r="U651" i="5"/>
  <c r="U652" i="5"/>
  <c r="U653" i="5"/>
  <c r="U654" i="5"/>
  <c r="U655" i="5"/>
  <c r="U656" i="5"/>
  <c r="U657" i="5"/>
  <c r="U658" i="5"/>
  <c r="U659" i="5"/>
  <c r="U660" i="5"/>
  <c r="U661" i="5"/>
  <c r="U662" i="5"/>
  <c r="U663" i="5"/>
  <c r="U664" i="5"/>
  <c r="U665" i="5"/>
  <c r="U666" i="5"/>
  <c r="U667" i="5"/>
  <c r="U668" i="5"/>
  <c r="U669" i="5"/>
  <c r="U670" i="5"/>
  <c r="U671" i="5"/>
  <c r="U672" i="5"/>
  <c r="U673" i="5"/>
  <c r="U674" i="5"/>
  <c r="U675" i="5"/>
  <c r="U676" i="5"/>
  <c r="U677" i="5"/>
  <c r="U678" i="5"/>
  <c r="U679" i="5"/>
  <c r="U680" i="5"/>
  <c r="U681" i="5"/>
  <c r="U682" i="5"/>
  <c r="U683" i="5"/>
  <c r="U684" i="5"/>
  <c r="U685" i="5"/>
  <c r="U686" i="5"/>
  <c r="U687" i="5"/>
  <c r="U688" i="5"/>
  <c r="U689" i="5"/>
  <c r="U690" i="5"/>
  <c r="U691" i="5"/>
  <c r="U692" i="5"/>
  <c r="U693" i="5"/>
  <c r="U694" i="5"/>
  <c r="U695" i="5"/>
  <c r="U696" i="5"/>
  <c r="U697" i="5"/>
  <c r="U698" i="5"/>
  <c r="U699" i="5"/>
  <c r="U700" i="5"/>
  <c r="U701" i="5"/>
  <c r="U702" i="5"/>
  <c r="U703" i="5"/>
  <c r="U704" i="5"/>
  <c r="U705" i="5"/>
  <c r="U706" i="5"/>
  <c r="U707" i="5"/>
  <c r="U708" i="5"/>
  <c r="U709" i="5"/>
  <c r="U710" i="5"/>
  <c r="U711" i="5"/>
  <c r="U712" i="5"/>
  <c r="U713" i="5"/>
  <c r="U714" i="5"/>
  <c r="U715" i="5"/>
  <c r="U716" i="5"/>
  <c r="U717" i="5"/>
  <c r="U718" i="5"/>
  <c r="U719" i="5"/>
  <c r="U720" i="5"/>
  <c r="U721" i="5"/>
  <c r="U722" i="5"/>
  <c r="U723" i="5"/>
  <c r="U724" i="5"/>
  <c r="U725" i="5"/>
  <c r="U726" i="5"/>
  <c r="U727" i="5"/>
  <c r="U728" i="5"/>
  <c r="U729" i="5"/>
  <c r="U730" i="5"/>
  <c r="U731" i="5"/>
  <c r="U732" i="5"/>
  <c r="U733" i="5"/>
  <c r="U734" i="5"/>
  <c r="U735" i="5"/>
  <c r="U736" i="5"/>
  <c r="U737" i="5"/>
  <c r="U738" i="5"/>
  <c r="U739" i="5"/>
  <c r="U740" i="5"/>
  <c r="U741" i="5"/>
  <c r="U742" i="5"/>
  <c r="U743" i="5"/>
  <c r="U744" i="5"/>
  <c r="U745" i="5"/>
  <c r="U746" i="5"/>
  <c r="U747" i="5"/>
  <c r="U748" i="5"/>
  <c r="U749" i="5"/>
  <c r="U750" i="5"/>
  <c r="U751" i="5"/>
  <c r="U752" i="5"/>
  <c r="U753" i="5"/>
  <c r="U754" i="5"/>
  <c r="U755" i="5"/>
  <c r="U756" i="5"/>
  <c r="U757" i="5"/>
  <c r="U758" i="5"/>
  <c r="U759" i="5"/>
  <c r="U760" i="5"/>
  <c r="U761" i="5"/>
  <c r="U762" i="5"/>
  <c r="U763" i="5"/>
  <c r="U764" i="5"/>
  <c r="U765" i="5"/>
  <c r="U766" i="5"/>
  <c r="U767" i="5"/>
  <c r="U768" i="5"/>
  <c r="U769" i="5"/>
  <c r="U770" i="5"/>
  <c r="U771" i="5"/>
  <c r="U772" i="5"/>
  <c r="U773" i="5"/>
  <c r="U774" i="5"/>
  <c r="U775" i="5"/>
  <c r="U776" i="5"/>
  <c r="U777" i="5"/>
  <c r="U778" i="5"/>
  <c r="U779" i="5"/>
  <c r="U780" i="5"/>
  <c r="U781" i="5"/>
  <c r="U782" i="5"/>
  <c r="U783" i="5"/>
  <c r="U784" i="5"/>
  <c r="U785" i="5"/>
  <c r="U786" i="5"/>
  <c r="U787" i="5"/>
  <c r="U788" i="5"/>
  <c r="U789" i="5"/>
  <c r="U790" i="5"/>
  <c r="U791" i="5"/>
  <c r="U792" i="5"/>
  <c r="U793" i="5"/>
  <c r="U794" i="5"/>
  <c r="U795" i="5"/>
  <c r="U796" i="5"/>
  <c r="U797" i="5"/>
  <c r="U798" i="5"/>
  <c r="U799" i="5"/>
  <c r="U800" i="5"/>
  <c r="U801" i="5"/>
  <c r="U802" i="5"/>
  <c r="U803" i="5"/>
  <c r="U804" i="5"/>
  <c r="U805" i="5"/>
  <c r="U806" i="5"/>
  <c r="U807" i="5"/>
  <c r="U808" i="5"/>
  <c r="U809" i="5"/>
  <c r="U810" i="5"/>
  <c r="U811" i="5"/>
  <c r="U812" i="5"/>
  <c r="U813" i="5"/>
  <c r="U814" i="5"/>
  <c r="U815" i="5"/>
  <c r="U816" i="5"/>
  <c r="U817" i="5"/>
  <c r="U818" i="5"/>
  <c r="U819" i="5"/>
  <c r="U820" i="5"/>
  <c r="U821" i="5"/>
  <c r="U822" i="5"/>
  <c r="U823" i="5"/>
  <c r="U824" i="5"/>
  <c r="U825" i="5"/>
  <c r="U826" i="5"/>
  <c r="U827" i="5"/>
  <c r="U828" i="5"/>
  <c r="U829" i="5"/>
  <c r="U830" i="5"/>
  <c r="U831" i="5"/>
  <c r="U832" i="5"/>
  <c r="U833" i="5"/>
  <c r="U834" i="5"/>
  <c r="U835" i="5"/>
  <c r="U836" i="5"/>
  <c r="U837" i="5"/>
  <c r="U838" i="5"/>
  <c r="U839" i="5"/>
  <c r="U840" i="5"/>
  <c r="U841" i="5"/>
  <c r="U842" i="5"/>
  <c r="U843" i="5"/>
  <c r="U844" i="5"/>
  <c r="U845" i="5"/>
  <c r="U846" i="5"/>
  <c r="U847" i="5"/>
  <c r="U848" i="5"/>
  <c r="U849" i="5"/>
  <c r="U850" i="5"/>
  <c r="U851" i="5"/>
  <c r="U852" i="5"/>
  <c r="U853" i="5"/>
  <c r="U854" i="5"/>
  <c r="U855" i="5"/>
  <c r="U856" i="5"/>
  <c r="U857" i="5"/>
  <c r="U858" i="5"/>
  <c r="U859" i="5"/>
  <c r="U860" i="5"/>
  <c r="U861" i="5"/>
  <c r="U862" i="5"/>
  <c r="U863" i="5"/>
  <c r="U864" i="5"/>
  <c r="U865" i="5"/>
  <c r="U866" i="5"/>
  <c r="U867" i="5"/>
  <c r="U868" i="5"/>
  <c r="U869" i="5"/>
  <c r="U870" i="5"/>
  <c r="U871" i="5"/>
  <c r="U872" i="5"/>
  <c r="U873" i="5"/>
  <c r="U874" i="5"/>
  <c r="U875" i="5"/>
  <c r="U876" i="5"/>
  <c r="U877" i="5"/>
  <c r="U878" i="5"/>
  <c r="U879" i="5"/>
  <c r="U880" i="5"/>
  <c r="U881" i="5"/>
  <c r="U882" i="5"/>
  <c r="U883" i="5"/>
  <c r="U884" i="5"/>
  <c r="U885" i="5"/>
  <c r="U886" i="5"/>
  <c r="U887" i="5"/>
  <c r="U888" i="5"/>
  <c r="U889" i="5"/>
  <c r="U890" i="5"/>
  <c r="U891" i="5"/>
  <c r="U892" i="5"/>
  <c r="U893" i="5"/>
  <c r="U894" i="5"/>
  <c r="U895" i="5"/>
  <c r="U896" i="5"/>
  <c r="U897" i="5"/>
  <c r="U898" i="5"/>
  <c r="U899" i="5"/>
  <c r="U900" i="5"/>
  <c r="U901" i="5"/>
  <c r="U902" i="5"/>
  <c r="U903" i="5"/>
  <c r="U904" i="5"/>
  <c r="U905" i="5"/>
  <c r="U906" i="5"/>
  <c r="U907" i="5"/>
  <c r="U908" i="5"/>
  <c r="U909" i="5"/>
  <c r="U910" i="5"/>
  <c r="U911" i="5"/>
  <c r="U912" i="5"/>
  <c r="U913" i="5"/>
  <c r="U914" i="5"/>
  <c r="U915" i="5"/>
  <c r="U916" i="5"/>
  <c r="U917" i="5"/>
  <c r="U918" i="5"/>
  <c r="U919" i="5"/>
  <c r="U920" i="5"/>
  <c r="U921" i="5"/>
  <c r="U922" i="5"/>
  <c r="U923" i="5"/>
  <c r="U924" i="5"/>
  <c r="U925" i="5"/>
  <c r="U926" i="5"/>
  <c r="U927" i="5"/>
  <c r="U928" i="5"/>
  <c r="U929" i="5"/>
  <c r="U930" i="5"/>
  <c r="U931" i="5"/>
  <c r="U932" i="5"/>
  <c r="U933" i="5"/>
  <c r="U934" i="5"/>
  <c r="U935" i="5"/>
  <c r="U936" i="5"/>
  <c r="U937" i="5"/>
  <c r="U938" i="5"/>
  <c r="U939" i="5"/>
  <c r="U940" i="5"/>
  <c r="U941" i="5"/>
  <c r="U942" i="5"/>
  <c r="U943" i="5"/>
  <c r="U944" i="5"/>
  <c r="U945" i="5"/>
  <c r="U946" i="5"/>
  <c r="U947" i="5"/>
  <c r="U948" i="5"/>
  <c r="U949" i="5"/>
  <c r="U950" i="5"/>
  <c r="U951" i="5"/>
  <c r="U952" i="5"/>
  <c r="U953" i="5"/>
  <c r="U954" i="5"/>
  <c r="U955" i="5"/>
  <c r="U956" i="5"/>
  <c r="U957" i="5"/>
  <c r="U958" i="5"/>
  <c r="U959" i="5"/>
  <c r="U960" i="5"/>
  <c r="U961" i="5"/>
  <c r="U962" i="5"/>
  <c r="U963" i="5"/>
  <c r="U964" i="5"/>
  <c r="U965" i="5"/>
  <c r="U966" i="5"/>
  <c r="U967" i="5"/>
  <c r="U968" i="5"/>
  <c r="U969" i="5"/>
  <c r="U970" i="5"/>
  <c r="U971" i="5"/>
  <c r="U972" i="5"/>
  <c r="U973" i="5"/>
  <c r="U974" i="5"/>
  <c r="U975" i="5"/>
  <c r="U976" i="5"/>
  <c r="U977" i="5"/>
  <c r="U978" i="5"/>
  <c r="U979" i="5"/>
  <c r="U980" i="5"/>
  <c r="U981" i="5"/>
  <c r="U982" i="5"/>
  <c r="U983" i="5"/>
  <c r="U984" i="5"/>
  <c r="U985" i="5"/>
  <c r="U986" i="5"/>
  <c r="U987" i="5"/>
  <c r="U988" i="5"/>
  <c r="U989" i="5"/>
  <c r="U990" i="5"/>
  <c r="U991" i="5"/>
  <c r="U992" i="5"/>
  <c r="U993" i="5"/>
  <c r="U994" i="5"/>
  <c r="U995" i="5"/>
  <c r="U996" i="5"/>
  <c r="U997" i="5"/>
  <c r="U998" i="5"/>
  <c r="U999" i="5"/>
  <c r="U1000" i="5"/>
  <c r="U1001" i="5"/>
  <c r="U1002" i="5"/>
  <c r="U1003" i="5"/>
  <c r="U1004" i="5"/>
  <c r="U1005" i="5"/>
  <c r="U1006" i="5"/>
  <c r="U1007" i="5"/>
  <c r="U1008" i="5"/>
  <c r="U1009" i="5"/>
  <c r="U1010" i="5"/>
  <c r="U1011" i="5"/>
  <c r="U1012" i="5"/>
  <c r="U1013" i="5"/>
  <c r="U1014" i="5"/>
  <c r="U1015" i="5"/>
  <c r="U1016" i="5"/>
  <c r="U1017" i="5"/>
  <c r="U1018" i="5"/>
  <c r="U1019" i="5"/>
  <c r="U1020" i="5"/>
  <c r="U1021" i="5"/>
  <c r="U1022" i="5"/>
  <c r="U1023" i="5"/>
  <c r="U1024" i="5"/>
  <c r="U1025" i="5"/>
  <c r="U1026" i="5"/>
  <c r="U1027" i="5"/>
  <c r="U1028" i="5"/>
  <c r="U1029" i="5"/>
  <c r="U1030" i="5"/>
  <c r="U1031" i="5"/>
  <c r="U1032" i="5"/>
  <c r="U1033" i="5"/>
  <c r="U1034" i="5"/>
  <c r="U1035" i="5"/>
  <c r="U1036" i="5"/>
  <c r="U1037" i="5"/>
  <c r="U1038" i="5"/>
  <c r="U1039" i="5"/>
  <c r="U1040" i="5"/>
  <c r="U1041" i="5"/>
  <c r="U1042" i="5"/>
  <c r="U1043" i="5"/>
  <c r="U1044" i="5"/>
  <c r="U1045" i="5"/>
  <c r="U1046" i="5"/>
  <c r="U1047" i="5"/>
  <c r="U1048" i="5"/>
  <c r="U1049" i="5"/>
  <c r="U1050" i="5"/>
  <c r="U1051" i="5"/>
  <c r="U1052" i="5"/>
  <c r="U1053" i="5"/>
  <c r="U1054" i="5"/>
  <c r="U1055" i="5"/>
  <c r="U1056" i="5"/>
  <c r="U1057" i="5"/>
  <c r="U1058" i="5"/>
  <c r="U1059" i="5"/>
  <c r="U1060" i="5"/>
  <c r="U1061" i="5"/>
  <c r="U1062" i="5"/>
  <c r="U1063" i="5"/>
  <c r="U1064" i="5"/>
  <c r="U1065" i="5"/>
  <c r="U1066" i="5"/>
  <c r="U1067" i="5"/>
  <c r="U1068" i="5"/>
  <c r="U1069" i="5"/>
  <c r="U1070" i="5"/>
  <c r="U1071" i="5"/>
  <c r="U1072" i="5"/>
  <c r="U1073" i="5"/>
  <c r="U1074" i="5"/>
  <c r="U1075" i="5"/>
  <c r="U1076" i="5"/>
  <c r="U1077" i="5"/>
  <c r="U1078" i="5"/>
  <c r="U1079" i="5"/>
  <c r="U1080" i="5"/>
  <c r="U1081" i="5"/>
  <c r="U1082" i="5"/>
  <c r="U1083" i="5"/>
  <c r="U1084" i="5"/>
  <c r="U1085" i="5"/>
  <c r="U1086" i="5"/>
  <c r="U1087" i="5"/>
  <c r="U1088" i="5"/>
  <c r="U1089" i="5"/>
  <c r="U1090" i="5"/>
  <c r="U1091" i="5"/>
  <c r="U1092" i="5"/>
  <c r="U1093" i="5"/>
  <c r="U1094" i="5"/>
  <c r="U1095" i="5"/>
  <c r="U1096" i="5"/>
  <c r="U1097" i="5"/>
  <c r="U1098" i="5"/>
  <c r="U1099" i="5"/>
  <c r="U1100" i="5"/>
  <c r="U1101" i="5"/>
  <c r="U1102" i="5"/>
  <c r="U1103" i="5"/>
  <c r="U1104" i="5"/>
  <c r="U1105" i="5"/>
  <c r="U1106" i="5"/>
  <c r="U1107" i="5"/>
  <c r="U1108" i="5"/>
  <c r="U1109" i="5"/>
  <c r="U1110" i="5"/>
  <c r="U1111" i="5"/>
  <c r="U1112" i="5"/>
  <c r="U1113" i="5"/>
  <c r="U1114" i="5"/>
  <c r="U1115" i="5"/>
  <c r="U1116" i="5"/>
  <c r="U1117" i="5"/>
  <c r="U1118" i="5"/>
  <c r="U1119" i="5"/>
  <c r="U1120" i="5"/>
  <c r="U1121" i="5"/>
  <c r="U1122" i="5"/>
  <c r="U1123" i="5"/>
  <c r="U1124" i="5"/>
  <c r="U1125" i="5"/>
  <c r="U1126" i="5"/>
  <c r="U1127" i="5"/>
  <c r="U1128" i="5"/>
  <c r="U1129" i="5"/>
  <c r="U1130" i="5"/>
  <c r="U1131" i="5"/>
  <c r="U1132" i="5"/>
  <c r="U1133" i="5"/>
  <c r="U1134" i="5"/>
  <c r="U1135" i="5"/>
  <c r="U1136" i="5"/>
  <c r="U1137" i="5"/>
  <c r="U1138" i="5"/>
  <c r="U1139" i="5"/>
  <c r="U1140" i="5"/>
  <c r="U1141" i="5"/>
  <c r="U1142" i="5"/>
  <c r="U1143" i="5"/>
  <c r="U1144" i="5"/>
  <c r="U1145" i="5"/>
  <c r="U1146" i="5"/>
  <c r="U1147" i="5"/>
  <c r="U1148" i="5"/>
  <c r="U1149" i="5"/>
  <c r="U1150" i="5"/>
  <c r="U1151" i="5"/>
  <c r="U1152" i="5"/>
  <c r="U1153" i="5"/>
  <c r="U1154" i="5"/>
  <c r="U1155" i="5"/>
  <c r="U1156" i="5"/>
  <c r="U1157" i="5"/>
  <c r="U1158" i="5"/>
  <c r="U1159" i="5"/>
  <c r="U1160" i="5"/>
  <c r="U1161" i="5"/>
  <c r="U1162" i="5"/>
  <c r="U1163" i="5"/>
  <c r="U1164" i="5"/>
  <c r="U1165" i="5"/>
  <c r="U1166" i="5"/>
  <c r="U1167" i="5"/>
  <c r="U1168" i="5"/>
  <c r="U1169" i="5"/>
  <c r="U1170" i="5"/>
  <c r="U1171" i="5"/>
  <c r="U1172" i="5"/>
  <c r="U1173" i="5"/>
  <c r="U1174" i="5"/>
  <c r="U1175" i="5"/>
  <c r="U1176" i="5"/>
  <c r="U1177" i="5"/>
  <c r="U1178" i="5"/>
  <c r="U1179" i="5"/>
  <c r="U1180" i="5"/>
  <c r="U1181" i="5"/>
  <c r="U1182" i="5"/>
  <c r="U1183" i="5"/>
  <c r="U1184" i="5"/>
  <c r="U1185" i="5"/>
  <c r="U1186" i="5"/>
  <c r="U1187" i="5"/>
  <c r="U1188" i="5"/>
  <c r="U1189" i="5"/>
  <c r="U1190" i="5"/>
  <c r="U1191" i="5"/>
  <c r="U1192" i="5"/>
  <c r="U1193" i="5"/>
  <c r="U1194" i="5"/>
  <c r="U1195" i="5"/>
  <c r="U1196" i="5"/>
  <c r="U1197" i="5"/>
  <c r="U1198" i="5"/>
  <c r="U1199" i="5"/>
  <c r="U1200" i="5"/>
  <c r="U1201" i="5"/>
  <c r="U1202" i="5"/>
  <c r="U1203" i="5"/>
  <c r="U1204" i="5"/>
  <c r="U1205" i="5"/>
  <c r="U1206" i="5"/>
  <c r="U1207" i="5"/>
  <c r="U1208" i="5"/>
  <c r="U1209" i="5"/>
  <c r="U1210" i="5"/>
  <c r="U1211" i="5"/>
  <c r="U1212" i="5"/>
  <c r="U1213" i="5"/>
  <c r="U1214" i="5"/>
  <c r="U1215" i="5"/>
  <c r="U1216" i="5"/>
  <c r="U1217" i="5"/>
  <c r="U1218" i="5"/>
  <c r="U1219" i="5"/>
  <c r="U1220" i="5"/>
  <c r="U1221" i="5"/>
  <c r="U1222" i="5"/>
  <c r="U1223" i="5"/>
  <c r="U1224" i="5"/>
  <c r="U1225" i="5"/>
  <c r="U1226" i="5"/>
  <c r="U1227" i="5"/>
  <c r="U1228" i="5"/>
  <c r="U1229" i="5"/>
  <c r="U1230" i="5"/>
  <c r="U1231" i="5"/>
  <c r="U1232" i="5"/>
  <c r="U1233" i="5"/>
  <c r="U1234" i="5"/>
  <c r="U1235" i="5"/>
  <c r="U1236" i="5"/>
  <c r="U1237" i="5"/>
  <c r="U1238" i="5"/>
  <c r="U1239" i="5"/>
  <c r="U1240" i="5"/>
  <c r="U1241" i="5"/>
  <c r="U1242" i="5"/>
  <c r="U1243" i="5"/>
  <c r="U1244" i="5"/>
  <c r="U1245" i="5"/>
  <c r="U1246" i="5"/>
  <c r="U1247" i="5"/>
  <c r="U1248" i="5"/>
  <c r="U1249" i="5"/>
  <c r="U1250" i="5"/>
  <c r="U1251" i="5"/>
  <c r="U1252" i="5"/>
  <c r="U1253" i="5"/>
  <c r="U1254" i="5"/>
  <c r="U1255" i="5"/>
  <c r="U1256" i="5"/>
  <c r="U1257" i="5"/>
  <c r="U1258" i="5"/>
  <c r="U1259" i="5"/>
  <c r="U1260" i="5"/>
  <c r="U1261" i="5"/>
  <c r="U1262" i="5"/>
  <c r="U1263" i="5"/>
  <c r="U1264" i="5"/>
  <c r="U1265" i="5"/>
  <c r="U1266" i="5"/>
  <c r="U1267" i="5"/>
  <c r="U1268" i="5"/>
  <c r="U1269" i="5"/>
  <c r="U1270" i="5"/>
  <c r="U1271" i="5"/>
  <c r="U1272" i="5"/>
  <c r="U1273" i="5"/>
  <c r="U1274" i="5"/>
  <c r="U1275" i="5"/>
  <c r="I12" i="7"/>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213" i="5"/>
  <c r="V214" i="5"/>
  <c r="V215" i="5"/>
  <c r="V216" i="5"/>
  <c r="V217" i="5"/>
  <c r="V218" i="5"/>
  <c r="V219" i="5"/>
  <c r="V220" i="5"/>
  <c r="V221" i="5"/>
  <c r="V222" i="5"/>
  <c r="V223" i="5"/>
  <c r="V224" i="5"/>
  <c r="V225" i="5"/>
  <c r="V226" i="5"/>
  <c r="V227" i="5"/>
  <c r="V228" i="5"/>
  <c r="V229" i="5"/>
  <c r="V230" i="5"/>
  <c r="V231" i="5"/>
  <c r="V232" i="5"/>
  <c r="V233" i="5"/>
  <c r="V234" i="5"/>
  <c r="V235" i="5"/>
  <c r="V236" i="5"/>
  <c r="V237" i="5"/>
  <c r="V238" i="5"/>
  <c r="V239" i="5"/>
  <c r="V240" i="5"/>
  <c r="V241" i="5"/>
  <c r="V242" i="5"/>
  <c r="V243" i="5"/>
  <c r="V244" i="5"/>
  <c r="V245" i="5"/>
  <c r="V246" i="5"/>
  <c r="V247" i="5"/>
  <c r="V248" i="5"/>
  <c r="V249" i="5"/>
  <c r="V250" i="5"/>
  <c r="V251" i="5"/>
  <c r="V252" i="5"/>
  <c r="V253" i="5"/>
  <c r="V254" i="5"/>
  <c r="V255" i="5"/>
  <c r="V256" i="5"/>
  <c r="V257" i="5"/>
  <c r="V258" i="5"/>
  <c r="V259" i="5"/>
  <c r="V260" i="5"/>
  <c r="V261" i="5"/>
  <c r="V262" i="5"/>
  <c r="V263" i="5"/>
  <c r="V264" i="5"/>
  <c r="V265" i="5"/>
  <c r="V266" i="5"/>
  <c r="V267" i="5"/>
  <c r="V268" i="5"/>
  <c r="V269" i="5"/>
  <c r="V270" i="5"/>
  <c r="V271" i="5"/>
  <c r="V272" i="5"/>
  <c r="V273" i="5"/>
  <c r="V274" i="5"/>
  <c r="V275" i="5"/>
  <c r="V276" i="5"/>
  <c r="V277" i="5"/>
  <c r="V278" i="5"/>
  <c r="V279" i="5"/>
  <c r="V280" i="5"/>
  <c r="V281" i="5"/>
  <c r="V282" i="5"/>
  <c r="V283" i="5"/>
  <c r="V284" i="5"/>
  <c r="V285" i="5"/>
  <c r="V286" i="5"/>
  <c r="V287" i="5"/>
  <c r="V288" i="5"/>
  <c r="V289" i="5"/>
  <c r="V290" i="5"/>
  <c r="V291" i="5"/>
  <c r="V292" i="5"/>
  <c r="V293" i="5"/>
  <c r="V294" i="5"/>
  <c r="V295" i="5"/>
  <c r="V296" i="5"/>
  <c r="V297" i="5"/>
  <c r="V298" i="5"/>
  <c r="V299" i="5"/>
  <c r="V300" i="5"/>
  <c r="V301" i="5"/>
  <c r="V302" i="5"/>
  <c r="V303" i="5"/>
  <c r="V304" i="5"/>
  <c r="V305" i="5"/>
  <c r="V306" i="5"/>
  <c r="V307" i="5"/>
  <c r="V308" i="5"/>
  <c r="V309" i="5"/>
  <c r="V310" i="5"/>
  <c r="V311" i="5"/>
  <c r="V312" i="5"/>
  <c r="V313" i="5"/>
  <c r="V314" i="5"/>
  <c r="V315" i="5"/>
  <c r="V316" i="5"/>
  <c r="V317" i="5"/>
  <c r="V318" i="5"/>
  <c r="V319" i="5"/>
  <c r="V320" i="5"/>
  <c r="V321" i="5"/>
  <c r="V322" i="5"/>
  <c r="V323" i="5"/>
  <c r="V324" i="5"/>
  <c r="V325" i="5"/>
  <c r="V326" i="5"/>
  <c r="V327" i="5"/>
  <c r="V328" i="5"/>
  <c r="V329" i="5"/>
  <c r="V330" i="5"/>
  <c r="V331" i="5"/>
  <c r="V332" i="5"/>
  <c r="V333" i="5"/>
  <c r="V334" i="5"/>
  <c r="V335" i="5"/>
  <c r="V336" i="5"/>
  <c r="V337" i="5"/>
  <c r="V338" i="5"/>
  <c r="V339" i="5"/>
  <c r="V340" i="5"/>
  <c r="V341" i="5"/>
  <c r="V342" i="5"/>
  <c r="V343" i="5"/>
  <c r="V344" i="5"/>
  <c r="V345" i="5"/>
  <c r="V346" i="5"/>
  <c r="V347" i="5"/>
  <c r="V348" i="5"/>
  <c r="V349" i="5"/>
  <c r="V350" i="5"/>
  <c r="V351" i="5"/>
  <c r="V352" i="5"/>
  <c r="V353" i="5"/>
  <c r="V354" i="5"/>
  <c r="V355" i="5"/>
  <c r="V356" i="5"/>
  <c r="V357" i="5"/>
  <c r="V358" i="5"/>
  <c r="V359" i="5"/>
  <c r="V360" i="5"/>
  <c r="V361" i="5"/>
  <c r="V362" i="5"/>
  <c r="V363" i="5"/>
  <c r="V364" i="5"/>
  <c r="V365" i="5"/>
  <c r="V366" i="5"/>
  <c r="V367" i="5"/>
  <c r="V368" i="5"/>
  <c r="V369" i="5"/>
  <c r="V370" i="5"/>
  <c r="V371" i="5"/>
  <c r="V372" i="5"/>
  <c r="V373" i="5"/>
  <c r="V374" i="5"/>
  <c r="V375" i="5"/>
  <c r="V376" i="5"/>
  <c r="V377" i="5"/>
  <c r="V378" i="5"/>
  <c r="V379" i="5"/>
  <c r="V380" i="5"/>
  <c r="V381" i="5"/>
  <c r="V382" i="5"/>
  <c r="V383" i="5"/>
  <c r="V384" i="5"/>
  <c r="V385" i="5"/>
  <c r="V386" i="5"/>
  <c r="V387" i="5"/>
  <c r="V388" i="5"/>
  <c r="V389" i="5"/>
  <c r="V390" i="5"/>
  <c r="V391" i="5"/>
  <c r="V392" i="5"/>
  <c r="V393" i="5"/>
  <c r="V394" i="5"/>
  <c r="V395" i="5"/>
  <c r="V396" i="5"/>
  <c r="V397" i="5"/>
  <c r="V398" i="5"/>
  <c r="V399" i="5"/>
  <c r="V400" i="5"/>
  <c r="V401" i="5"/>
  <c r="V402" i="5"/>
  <c r="V403" i="5"/>
  <c r="V404" i="5"/>
  <c r="V405" i="5"/>
  <c r="V406" i="5"/>
  <c r="V407" i="5"/>
  <c r="V408" i="5"/>
  <c r="V409" i="5"/>
  <c r="V410" i="5"/>
  <c r="V411" i="5"/>
  <c r="V412" i="5"/>
  <c r="V413" i="5"/>
  <c r="V414" i="5"/>
  <c r="V415" i="5"/>
  <c r="V416" i="5"/>
  <c r="V417" i="5"/>
  <c r="V418" i="5"/>
  <c r="V419" i="5"/>
  <c r="V420" i="5"/>
  <c r="V421" i="5"/>
  <c r="V422" i="5"/>
  <c r="V423" i="5"/>
  <c r="V424" i="5"/>
  <c r="V425" i="5"/>
  <c r="V426" i="5"/>
  <c r="V427" i="5"/>
  <c r="V428" i="5"/>
  <c r="V429" i="5"/>
  <c r="V430" i="5"/>
  <c r="V431" i="5"/>
  <c r="V432" i="5"/>
  <c r="V433" i="5"/>
  <c r="V434" i="5"/>
  <c r="V435" i="5"/>
  <c r="V436" i="5"/>
  <c r="V437" i="5"/>
  <c r="V438" i="5"/>
  <c r="V439" i="5"/>
  <c r="V440" i="5"/>
  <c r="V441" i="5"/>
  <c r="V442" i="5"/>
  <c r="V443" i="5"/>
  <c r="V444" i="5"/>
  <c r="V445" i="5"/>
  <c r="V446" i="5"/>
  <c r="V447" i="5"/>
  <c r="V448" i="5"/>
  <c r="V449" i="5"/>
  <c r="V450" i="5"/>
  <c r="V451" i="5"/>
  <c r="V452" i="5"/>
  <c r="V453" i="5"/>
  <c r="V454" i="5"/>
  <c r="V455" i="5"/>
  <c r="V456" i="5"/>
  <c r="V457" i="5"/>
  <c r="V458" i="5"/>
  <c r="V459" i="5"/>
  <c r="V460" i="5"/>
  <c r="V461" i="5"/>
  <c r="V462" i="5"/>
  <c r="V463" i="5"/>
  <c r="V464" i="5"/>
  <c r="V465" i="5"/>
  <c r="V466" i="5"/>
  <c r="V467" i="5"/>
  <c r="V468" i="5"/>
  <c r="V469" i="5"/>
  <c r="V470" i="5"/>
  <c r="V471" i="5"/>
  <c r="V472" i="5"/>
  <c r="V473" i="5"/>
  <c r="V474" i="5"/>
  <c r="V475" i="5"/>
  <c r="V476" i="5"/>
  <c r="V477" i="5"/>
  <c r="V478" i="5"/>
  <c r="V479" i="5"/>
  <c r="V480" i="5"/>
  <c r="V481" i="5"/>
  <c r="V482" i="5"/>
  <c r="V483" i="5"/>
  <c r="V484" i="5"/>
  <c r="V485" i="5"/>
  <c r="V486" i="5"/>
  <c r="V487" i="5"/>
  <c r="V488" i="5"/>
  <c r="V489" i="5"/>
  <c r="V490" i="5"/>
  <c r="V491" i="5"/>
  <c r="V492" i="5"/>
  <c r="V493" i="5"/>
  <c r="V494" i="5"/>
  <c r="V495" i="5"/>
  <c r="V496" i="5"/>
  <c r="V497" i="5"/>
  <c r="V498" i="5"/>
  <c r="V499" i="5"/>
  <c r="V500" i="5"/>
  <c r="V501" i="5"/>
  <c r="V502" i="5"/>
  <c r="V503" i="5"/>
  <c r="V504" i="5"/>
  <c r="V505" i="5"/>
  <c r="V506" i="5"/>
  <c r="V507" i="5"/>
  <c r="V508" i="5"/>
  <c r="V509" i="5"/>
  <c r="V510" i="5"/>
  <c r="V511" i="5"/>
  <c r="V512" i="5"/>
  <c r="V513" i="5"/>
  <c r="V514" i="5"/>
  <c r="V515" i="5"/>
  <c r="V516" i="5"/>
  <c r="V517" i="5"/>
  <c r="V518" i="5"/>
  <c r="V519" i="5"/>
  <c r="V520" i="5"/>
  <c r="V521" i="5"/>
  <c r="V522" i="5"/>
  <c r="V523" i="5"/>
  <c r="V524" i="5"/>
  <c r="V525" i="5"/>
  <c r="V526" i="5"/>
  <c r="V527" i="5"/>
  <c r="V528" i="5"/>
  <c r="V529" i="5"/>
  <c r="V530" i="5"/>
  <c r="V531" i="5"/>
  <c r="V532" i="5"/>
  <c r="V533" i="5"/>
  <c r="V534" i="5"/>
  <c r="V535" i="5"/>
  <c r="V536" i="5"/>
  <c r="V537" i="5"/>
  <c r="V538" i="5"/>
  <c r="V539" i="5"/>
  <c r="V540" i="5"/>
  <c r="V541" i="5"/>
  <c r="V542" i="5"/>
  <c r="V543" i="5"/>
  <c r="V544" i="5"/>
  <c r="V545" i="5"/>
  <c r="V546" i="5"/>
  <c r="V547" i="5"/>
  <c r="V548" i="5"/>
  <c r="V549" i="5"/>
  <c r="V550" i="5"/>
  <c r="V551" i="5"/>
  <c r="V552" i="5"/>
  <c r="V553" i="5"/>
  <c r="V554" i="5"/>
  <c r="V555" i="5"/>
  <c r="V556" i="5"/>
  <c r="V557" i="5"/>
  <c r="V558" i="5"/>
  <c r="V559" i="5"/>
  <c r="V560" i="5"/>
  <c r="V561" i="5"/>
  <c r="V562" i="5"/>
  <c r="V563" i="5"/>
  <c r="V564" i="5"/>
  <c r="V565" i="5"/>
  <c r="V566" i="5"/>
  <c r="V567" i="5"/>
  <c r="V568" i="5"/>
  <c r="V569" i="5"/>
  <c r="V570" i="5"/>
  <c r="V571" i="5"/>
  <c r="V572" i="5"/>
  <c r="V573" i="5"/>
  <c r="V574" i="5"/>
  <c r="V575" i="5"/>
  <c r="V576" i="5"/>
  <c r="V577" i="5"/>
  <c r="V578" i="5"/>
  <c r="V579" i="5"/>
  <c r="V580" i="5"/>
  <c r="V581" i="5"/>
  <c r="V582" i="5"/>
  <c r="V583" i="5"/>
  <c r="V584" i="5"/>
  <c r="V585" i="5"/>
  <c r="V586" i="5"/>
  <c r="V587" i="5"/>
  <c r="V588" i="5"/>
  <c r="V589" i="5"/>
  <c r="V590" i="5"/>
  <c r="V591" i="5"/>
  <c r="V592" i="5"/>
  <c r="V593" i="5"/>
  <c r="V594" i="5"/>
  <c r="V595" i="5"/>
  <c r="V596" i="5"/>
  <c r="V597" i="5"/>
  <c r="V598" i="5"/>
  <c r="V599" i="5"/>
  <c r="V600" i="5"/>
  <c r="V601" i="5"/>
  <c r="V602" i="5"/>
  <c r="V603" i="5"/>
  <c r="V604" i="5"/>
  <c r="V605" i="5"/>
  <c r="V606" i="5"/>
  <c r="V607" i="5"/>
  <c r="V608" i="5"/>
  <c r="V609" i="5"/>
  <c r="V610" i="5"/>
  <c r="V611" i="5"/>
  <c r="V612" i="5"/>
  <c r="V613" i="5"/>
  <c r="V614" i="5"/>
  <c r="V615" i="5"/>
  <c r="V616" i="5"/>
  <c r="V617" i="5"/>
  <c r="V618" i="5"/>
  <c r="V619" i="5"/>
  <c r="V620" i="5"/>
  <c r="V621" i="5"/>
  <c r="V622" i="5"/>
  <c r="V623" i="5"/>
  <c r="V624" i="5"/>
  <c r="V625" i="5"/>
  <c r="V626" i="5"/>
  <c r="V627" i="5"/>
  <c r="V628" i="5"/>
  <c r="V629" i="5"/>
  <c r="V630" i="5"/>
  <c r="V631" i="5"/>
  <c r="V632" i="5"/>
  <c r="V633" i="5"/>
  <c r="V634" i="5"/>
  <c r="V635" i="5"/>
  <c r="V636" i="5"/>
  <c r="V637" i="5"/>
  <c r="V638" i="5"/>
  <c r="V639" i="5"/>
  <c r="V640" i="5"/>
  <c r="V641" i="5"/>
  <c r="V642" i="5"/>
  <c r="V643" i="5"/>
  <c r="V644" i="5"/>
  <c r="V645" i="5"/>
  <c r="V646" i="5"/>
  <c r="V647" i="5"/>
  <c r="V648" i="5"/>
  <c r="V649" i="5"/>
  <c r="V650" i="5"/>
  <c r="V651" i="5"/>
  <c r="V652" i="5"/>
  <c r="V653" i="5"/>
  <c r="V654" i="5"/>
  <c r="V655" i="5"/>
  <c r="V656" i="5"/>
  <c r="V657" i="5"/>
  <c r="V658" i="5"/>
  <c r="V659" i="5"/>
  <c r="V660" i="5"/>
  <c r="V661" i="5"/>
  <c r="V662" i="5"/>
  <c r="V663" i="5"/>
  <c r="V664" i="5"/>
  <c r="V665" i="5"/>
  <c r="V666" i="5"/>
  <c r="V667" i="5"/>
  <c r="V668" i="5"/>
  <c r="V669" i="5"/>
  <c r="V670" i="5"/>
  <c r="V671" i="5"/>
  <c r="V672" i="5"/>
  <c r="V673" i="5"/>
  <c r="V674" i="5"/>
  <c r="V675" i="5"/>
  <c r="V676" i="5"/>
  <c r="V677" i="5"/>
  <c r="V678" i="5"/>
  <c r="V679" i="5"/>
  <c r="V680" i="5"/>
  <c r="V681" i="5"/>
  <c r="V682" i="5"/>
  <c r="V683" i="5"/>
  <c r="V684" i="5"/>
  <c r="V685" i="5"/>
  <c r="V686" i="5"/>
  <c r="V687" i="5"/>
  <c r="V688" i="5"/>
  <c r="V689" i="5"/>
  <c r="V690" i="5"/>
  <c r="V691" i="5"/>
  <c r="V692" i="5"/>
  <c r="V693" i="5"/>
  <c r="V694" i="5"/>
  <c r="V695" i="5"/>
  <c r="V696" i="5"/>
  <c r="V697" i="5"/>
  <c r="V698" i="5"/>
  <c r="V699" i="5"/>
  <c r="V700" i="5"/>
  <c r="V701" i="5"/>
  <c r="V702" i="5"/>
  <c r="V703" i="5"/>
  <c r="V704" i="5"/>
  <c r="V705" i="5"/>
  <c r="V706" i="5"/>
  <c r="V707" i="5"/>
  <c r="V708" i="5"/>
  <c r="V709" i="5"/>
  <c r="V710" i="5"/>
  <c r="V711" i="5"/>
  <c r="V712" i="5"/>
  <c r="V713" i="5"/>
  <c r="V714" i="5"/>
  <c r="V715" i="5"/>
  <c r="V716" i="5"/>
  <c r="V717" i="5"/>
  <c r="V718" i="5"/>
  <c r="V719" i="5"/>
  <c r="V720" i="5"/>
  <c r="V721" i="5"/>
  <c r="V722" i="5"/>
  <c r="V723" i="5"/>
  <c r="V724" i="5"/>
  <c r="V725" i="5"/>
  <c r="V726" i="5"/>
  <c r="V727" i="5"/>
  <c r="V728" i="5"/>
  <c r="V729" i="5"/>
  <c r="V730" i="5"/>
  <c r="V731" i="5"/>
  <c r="V732" i="5"/>
  <c r="V733" i="5"/>
  <c r="V734" i="5"/>
  <c r="V735" i="5"/>
  <c r="V736" i="5"/>
  <c r="V737" i="5"/>
  <c r="V738" i="5"/>
  <c r="V739" i="5"/>
  <c r="V740" i="5"/>
  <c r="V741" i="5"/>
  <c r="V742" i="5"/>
  <c r="V743" i="5"/>
  <c r="V744" i="5"/>
  <c r="V745" i="5"/>
  <c r="V746" i="5"/>
  <c r="V747" i="5"/>
  <c r="V748" i="5"/>
  <c r="V749" i="5"/>
  <c r="V750" i="5"/>
  <c r="V751" i="5"/>
  <c r="V752" i="5"/>
  <c r="V753" i="5"/>
  <c r="V754" i="5"/>
  <c r="V755" i="5"/>
  <c r="V756" i="5"/>
  <c r="V757" i="5"/>
  <c r="V758" i="5"/>
  <c r="V759" i="5"/>
  <c r="V760" i="5"/>
  <c r="V761" i="5"/>
  <c r="V762" i="5"/>
  <c r="V763" i="5"/>
  <c r="V764" i="5"/>
  <c r="V765" i="5"/>
  <c r="V766" i="5"/>
  <c r="V767" i="5"/>
  <c r="V768" i="5"/>
  <c r="V769" i="5"/>
  <c r="V770" i="5"/>
  <c r="V771" i="5"/>
  <c r="V772" i="5"/>
  <c r="V773" i="5"/>
  <c r="V774" i="5"/>
  <c r="V775" i="5"/>
  <c r="V776" i="5"/>
  <c r="V777" i="5"/>
  <c r="V778" i="5"/>
  <c r="V779" i="5"/>
  <c r="V780" i="5"/>
  <c r="V781" i="5"/>
  <c r="V782" i="5"/>
  <c r="V783" i="5"/>
  <c r="V784" i="5"/>
  <c r="V785" i="5"/>
  <c r="V786" i="5"/>
  <c r="V787" i="5"/>
  <c r="V788" i="5"/>
  <c r="V789" i="5"/>
  <c r="V790" i="5"/>
  <c r="V791" i="5"/>
  <c r="V792" i="5"/>
  <c r="V793" i="5"/>
  <c r="V794" i="5"/>
  <c r="V795" i="5"/>
  <c r="V796" i="5"/>
  <c r="V797" i="5"/>
  <c r="V798" i="5"/>
  <c r="V799" i="5"/>
  <c r="V800" i="5"/>
  <c r="V801" i="5"/>
  <c r="V802" i="5"/>
  <c r="V803" i="5"/>
  <c r="V804" i="5"/>
  <c r="V805" i="5"/>
  <c r="V806" i="5"/>
  <c r="V807" i="5"/>
  <c r="V808" i="5"/>
  <c r="V809" i="5"/>
  <c r="V810" i="5"/>
  <c r="V811" i="5"/>
  <c r="V812" i="5"/>
  <c r="V813" i="5"/>
  <c r="V814" i="5"/>
  <c r="V815" i="5"/>
  <c r="V816" i="5"/>
  <c r="V817" i="5"/>
  <c r="V818" i="5"/>
  <c r="V819" i="5"/>
  <c r="V820" i="5"/>
  <c r="V821" i="5"/>
  <c r="V822" i="5"/>
  <c r="V823" i="5"/>
  <c r="V824" i="5"/>
  <c r="V825" i="5"/>
  <c r="V826" i="5"/>
  <c r="V827" i="5"/>
  <c r="V828" i="5"/>
  <c r="V829" i="5"/>
  <c r="V830" i="5"/>
  <c r="V831" i="5"/>
  <c r="V832" i="5"/>
  <c r="V833" i="5"/>
  <c r="V834" i="5"/>
  <c r="V835" i="5"/>
  <c r="V836" i="5"/>
  <c r="V837" i="5"/>
  <c r="V838" i="5"/>
  <c r="V839" i="5"/>
  <c r="V840" i="5"/>
  <c r="V841" i="5"/>
  <c r="V842" i="5"/>
  <c r="V843" i="5"/>
  <c r="V844" i="5"/>
  <c r="V845" i="5"/>
  <c r="V846" i="5"/>
  <c r="V847" i="5"/>
  <c r="V848" i="5"/>
  <c r="V849" i="5"/>
  <c r="V850" i="5"/>
  <c r="V851" i="5"/>
  <c r="V852" i="5"/>
  <c r="V853" i="5"/>
  <c r="V854" i="5"/>
  <c r="V855" i="5"/>
  <c r="V856" i="5"/>
  <c r="V857" i="5"/>
  <c r="V858" i="5"/>
  <c r="V859" i="5"/>
  <c r="V860" i="5"/>
  <c r="V861" i="5"/>
  <c r="V862" i="5"/>
  <c r="V863" i="5"/>
  <c r="V864" i="5"/>
  <c r="V865" i="5"/>
  <c r="V866" i="5"/>
  <c r="V867" i="5"/>
  <c r="V868" i="5"/>
  <c r="V869" i="5"/>
  <c r="V870" i="5"/>
  <c r="V871" i="5"/>
  <c r="V872" i="5"/>
  <c r="V873" i="5"/>
  <c r="V874" i="5"/>
  <c r="V875" i="5"/>
  <c r="V876" i="5"/>
  <c r="V877" i="5"/>
  <c r="V878" i="5"/>
  <c r="V879" i="5"/>
  <c r="V880" i="5"/>
  <c r="V881" i="5"/>
  <c r="V882" i="5"/>
  <c r="V883" i="5"/>
  <c r="V884" i="5"/>
  <c r="V885" i="5"/>
  <c r="V886" i="5"/>
  <c r="V887" i="5"/>
  <c r="V888" i="5"/>
  <c r="V889" i="5"/>
  <c r="V890" i="5"/>
  <c r="V891" i="5"/>
  <c r="V892" i="5"/>
  <c r="V893" i="5"/>
  <c r="V894" i="5"/>
  <c r="V895" i="5"/>
  <c r="V896" i="5"/>
  <c r="V897" i="5"/>
  <c r="V898" i="5"/>
  <c r="V899" i="5"/>
  <c r="V900" i="5"/>
  <c r="V901" i="5"/>
  <c r="V902" i="5"/>
  <c r="V903" i="5"/>
  <c r="V904" i="5"/>
  <c r="V905" i="5"/>
  <c r="V906" i="5"/>
  <c r="V907" i="5"/>
  <c r="V908" i="5"/>
  <c r="V909" i="5"/>
  <c r="V910" i="5"/>
  <c r="V911" i="5"/>
  <c r="V912" i="5"/>
  <c r="V913" i="5"/>
  <c r="V914" i="5"/>
  <c r="V915" i="5"/>
  <c r="V916" i="5"/>
  <c r="V917" i="5"/>
  <c r="V918" i="5"/>
  <c r="V919" i="5"/>
  <c r="V920" i="5"/>
  <c r="V921" i="5"/>
  <c r="V922" i="5"/>
  <c r="V923" i="5"/>
  <c r="V924" i="5"/>
  <c r="V925" i="5"/>
  <c r="V926" i="5"/>
  <c r="V927" i="5"/>
  <c r="V928" i="5"/>
  <c r="V929" i="5"/>
  <c r="V930" i="5"/>
  <c r="V931" i="5"/>
  <c r="V932" i="5"/>
  <c r="V933" i="5"/>
  <c r="V934" i="5"/>
  <c r="V935" i="5"/>
  <c r="V936" i="5"/>
  <c r="V937" i="5"/>
  <c r="V938" i="5"/>
  <c r="V939" i="5"/>
  <c r="V940" i="5"/>
  <c r="V941" i="5"/>
  <c r="V942" i="5"/>
  <c r="V943" i="5"/>
  <c r="V944" i="5"/>
  <c r="V945" i="5"/>
  <c r="V946" i="5"/>
  <c r="V947" i="5"/>
  <c r="V948" i="5"/>
  <c r="V949" i="5"/>
  <c r="V950" i="5"/>
  <c r="V951" i="5"/>
  <c r="V952" i="5"/>
  <c r="V953" i="5"/>
  <c r="V954" i="5"/>
  <c r="V955" i="5"/>
  <c r="V956" i="5"/>
  <c r="V957" i="5"/>
  <c r="V958" i="5"/>
  <c r="V959" i="5"/>
  <c r="V960" i="5"/>
  <c r="V961" i="5"/>
  <c r="V962" i="5"/>
  <c r="V963" i="5"/>
  <c r="V964" i="5"/>
  <c r="V965" i="5"/>
  <c r="V966" i="5"/>
  <c r="V967" i="5"/>
  <c r="V968" i="5"/>
  <c r="V969" i="5"/>
  <c r="V970" i="5"/>
  <c r="V971" i="5"/>
  <c r="V972" i="5"/>
  <c r="V973" i="5"/>
  <c r="V974" i="5"/>
  <c r="V975" i="5"/>
  <c r="V976" i="5"/>
  <c r="V977" i="5"/>
  <c r="V978" i="5"/>
  <c r="V979" i="5"/>
  <c r="V980" i="5"/>
  <c r="V981" i="5"/>
  <c r="V982" i="5"/>
  <c r="V983" i="5"/>
  <c r="V984" i="5"/>
  <c r="V985" i="5"/>
  <c r="V986" i="5"/>
  <c r="V987" i="5"/>
  <c r="V988" i="5"/>
  <c r="V989" i="5"/>
  <c r="V990" i="5"/>
  <c r="V991" i="5"/>
  <c r="V992" i="5"/>
  <c r="V993" i="5"/>
  <c r="V994" i="5"/>
  <c r="V995" i="5"/>
  <c r="V996" i="5"/>
  <c r="V997" i="5"/>
  <c r="V998" i="5"/>
  <c r="V999" i="5"/>
  <c r="V1000" i="5"/>
  <c r="V1001" i="5"/>
  <c r="V1002" i="5"/>
  <c r="V1003" i="5"/>
  <c r="V1004" i="5"/>
  <c r="V1005" i="5"/>
  <c r="V1006" i="5"/>
  <c r="V1007" i="5"/>
  <c r="V1008" i="5"/>
  <c r="V1009" i="5"/>
  <c r="V1010" i="5"/>
  <c r="V1011" i="5"/>
  <c r="V1012" i="5"/>
  <c r="V1013" i="5"/>
  <c r="V1014" i="5"/>
  <c r="V1015" i="5"/>
  <c r="V1016" i="5"/>
  <c r="V1017" i="5"/>
  <c r="V1018" i="5"/>
  <c r="V1019" i="5"/>
  <c r="V1020" i="5"/>
  <c r="V1021" i="5"/>
  <c r="V1022" i="5"/>
  <c r="V1023" i="5"/>
  <c r="V1024" i="5"/>
  <c r="V1025" i="5"/>
  <c r="V1026" i="5"/>
  <c r="V1027" i="5"/>
  <c r="V1028" i="5"/>
  <c r="V1029" i="5"/>
  <c r="V1030" i="5"/>
  <c r="V1031" i="5"/>
  <c r="V1032" i="5"/>
  <c r="V1033" i="5"/>
  <c r="V1034" i="5"/>
  <c r="V1035" i="5"/>
  <c r="V1036" i="5"/>
  <c r="V1037" i="5"/>
  <c r="V1038" i="5"/>
  <c r="V1039" i="5"/>
  <c r="V1040" i="5"/>
  <c r="V1041" i="5"/>
  <c r="V1042" i="5"/>
  <c r="V1043" i="5"/>
  <c r="V1044" i="5"/>
  <c r="V1045" i="5"/>
  <c r="V1046" i="5"/>
  <c r="V1047" i="5"/>
  <c r="V1048" i="5"/>
  <c r="V1049" i="5"/>
  <c r="V1050" i="5"/>
  <c r="V1051" i="5"/>
  <c r="V1052" i="5"/>
  <c r="V1053" i="5"/>
  <c r="V1054" i="5"/>
  <c r="V1055" i="5"/>
  <c r="V1056" i="5"/>
  <c r="V1057" i="5"/>
  <c r="V1058" i="5"/>
  <c r="V1059" i="5"/>
  <c r="V1060" i="5"/>
  <c r="V1061" i="5"/>
  <c r="V1062" i="5"/>
  <c r="V1063" i="5"/>
  <c r="V1064" i="5"/>
  <c r="V1065" i="5"/>
  <c r="V1066" i="5"/>
  <c r="V1067" i="5"/>
  <c r="V1068" i="5"/>
  <c r="V1069" i="5"/>
  <c r="V1070" i="5"/>
  <c r="V1071" i="5"/>
  <c r="V1072" i="5"/>
  <c r="V1073" i="5"/>
  <c r="V1074" i="5"/>
  <c r="V1075" i="5"/>
  <c r="V1076" i="5"/>
  <c r="V1077" i="5"/>
  <c r="V1078" i="5"/>
  <c r="V1079" i="5"/>
  <c r="V1080" i="5"/>
  <c r="V1081" i="5"/>
  <c r="V1082" i="5"/>
  <c r="V1083" i="5"/>
  <c r="V1084" i="5"/>
  <c r="V1085" i="5"/>
  <c r="V1086" i="5"/>
  <c r="V1087" i="5"/>
  <c r="V1088" i="5"/>
  <c r="V1089" i="5"/>
  <c r="V1090" i="5"/>
  <c r="V1091" i="5"/>
  <c r="V1092" i="5"/>
  <c r="V1093" i="5"/>
  <c r="V1094" i="5"/>
  <c r="V1095" i="5"/>
  <c r="V1096" i="5"/>
  <c r="V1097" i="5"/>
  <c r="V1098" i="5"/>
  <c r="V1099" i="5"/>
  <c r="V1100" i="5"/>
  <c r="V1101" i="5"/>
  <c r="V1102" i="5"/>
  <c r="V1103" i="5"/>
  <c r="V1104" i="5"/>
  <c r="V1105" i="5"/>
  <c r="V1106" i="5"/>
  <c r="V1107" i="5"/>
  <c r="V1108" i="5"/>
  <c r="V1109" i="5"/>
  <c r="V1110" i="5"/>
  <c r="V1111" i="5"/>
  <c r="V1112" i="5"/>
  <c r="V1113" i="5"/>
  <c r="V1114" i="5"/>
  <c r="V1115" i="5"/>
  <c r="V1116" i="5"/>
  <c r="V1117" i="5"/>
  <c r="V1118" i="5"/>
  <c r="V1119" i="5"/>
  <c r="V1120" i="5"/>
  <c r="V1121" i="5"/>
  <c r="V1122" i="5"/>
  <c r="V1123" i="5"/>
  <c r="V1124" i="5"/>
  <c r="V1125" i="5"/>
  <c r="V1126" i="5"/>
  <c r="V1127" i="5"/>
  <c r="V1128" i="5"/>
  <c r="V1129" i="5"/>
  <c r="V1130" i="5"/>
  <c r="V1131" i="5"/>
  <c r="V1132" i="5"/>
  <c r="V1133" i="5"/>
  <c r="V1134" i="5"/>
  <c r="V1135" i="5"/>
  <c r="V1136" i="5"/>
  <c r="V1137" i="5"/>
  <c r="V1138" i="5"/>
  <c r="V1139" i="5"/>
  <c r="V1140" i="5"/>
  <c r="V1141" i="5"/>
  <c r="V1142" i="5"/>
  <c r="V1143" i="5"/>
  <c r="V1144" i="5"/>
  <c r="V1145" i="5"/>
  <c r="V1146" i="5"/>
  <c r="V1147" i="5"/>
  <c r="V1148" i="5"/>
  <c r="V1149" i="5"/>
  <c r="V1150" i="5"/>
  <c r="V1151" i="5"/>
  <c r="V1152" i="5"/>
  <c r="V1153" i="5"/>
  <c r="V1154" i="5"/>
  <c r="V1155" i="5"/>
  <c r="V1156" i="5"/>
  <c r="V1157" i="5"/>
  <c r="V1158" i="5"/>
  <c r="V1159" i="5"/>
  <c r="V1160" i="5"/>
  <c r="V1161" i="5"/>
  <c r="V1162" i="5"/>
  <c r="V1163" i="5"/>
  <c r="V1164" i="5"/>
  <c r="V1165" i="5"/>
  <c r="V1166" i="5"/>
  <c r="V1167" i="5"/>
  <c r="V1168" i="5"/>
  <c r="V1169" i="5"/>
  <c r="V1170" i="5"/>
  <c r="V1171" i="5"/>
  <c r="V1172" i="5"/>
  <c r="V1173" i="5"/>
  <c r="V1174" i="5"/>
  <c r="V1175" i="5"/>
  <c r="V1176" i="5"/>
  <c r="V1177" i="5"/>
  <c r="V1178" i="5"/>
  <c r="V1179" i="5"/>
  <c r="V1180" i="5"/>
  <c r="V1181" i="5"/>
  <c r="V1182" i="5"/>
  <c r="V1183" i="5"/>
  <c r="V1184" i="5"/>
  <c r="V1185" i="5"/>
  <c r="V1186" i="5"/>
  <c r="V1187" i="5"/>
  <c r="V1188" i="5"/>
  <c r="V1189" i="5"/>
  <c r="V1190" i="5"/>
  <c r="V1191" i="5"/>
  <c r="V1192" i="5"/>
  <c r="V1193" i="5"/>
  <c r="V1194" i="5"/>
  <c r="V1195" i="5"/>
  <c r="V1196" i="5"/>
  <c r="V1197" i="5"/>
  <c r="V1198" i="5"/>
  <c r="V1199" i="5"/>
  <c r="V1200" i="5"/>
  <c r="V1201" i="5"/>
  <c r="V1202" i="5"/>
  <c r="V1203" i="5"/>
  <c r="V1204" i="5"/>
  <c r="V1205" i="5"/>
  <c r="V1206" i="5"/>
  <c r="V1207" i="5"/>
  <c r="V1208" i="5"/>
  <c r="V1209" i="5"/>
  <c r="V1210" i="5"/>
  <c r="V1211" i="5"/>
  <c r="V1212" i="5"/>
  <c r="V1213" i="5"/>
  <c r="V1214" i="5"/>
  <c r="V1215" i="5"/>
  <c r="V1216" i="5"/>
  <c r="V1217" i="5"/>
  <c r="V1218" i="5"/>
  <c r="V1219" i="5"/>
  <c r="V1220" i="5"/>
  <c r="V1221" i="5"/>
  <c r="V1222" i="5"/>
  <c r="V1223" i="5"/>
  <c r="V1224" i="5"/>
  <c r="V1225" i="5"/>
  <c r="V1226" i="5"/>
  <c r="V1227" i="5"/>
  <c r="V1228" i="5"/>
  <c r="V1229" i="5"/>
  <c r="V1230" i="5"/>
  <c r="V1231" i="5"/>
  <c r="V1232" i="5"/>
  <c r="V1233" i="5"/>
  <c r="V1234" i="5"/>
  <c r="V1235" i="5"/>
  <c r="V1236" i="5"/>
  <c r="V1237" i="5"/>
  <c r="V1238" i="5"/>
  <c r="V1239" i="5"/>
  <c r="V1240" i="5"/>
  <c r="V1241" i="5"/>
  <c r="V1242" i="5"/>
  <c r="V1243" i="5"/>
  <c r="V1244" i="5"/>
  <c r="V1245" i="5"/>
  <c r="V1246" i="5"/>
  <c r="V1247" i="5"/>
  <c r="V1248" i="5"/>
  <c r="V1249" i="5"/>
  <c r="V1250" i="5"/>
  <c r="V1251" i="5"/>
  <c r="V1252" i="5"/>
  <c r="V1253" i="5"/>
  <c r="V1254" i="5"/>
  <c r="V1255" i="5"/>
  <c r="V1256" i="5"/>
  <c r="V1257" i="5"/>
  <c r="V1258" i="5"/>
  <c r="V1259" i="5"/>
  <c r="V1260" i="5"/>
  <c r="V1261" i="5"/>
  <c r="V1262" i="5"/>
  <c r="V1263" i="5"/>
  <c r="V1264" i="5"/>
  <c r="V1265" i="5"/>
  <c r="V1266" i="5"/>
  <c r="V1267" i="5"/>
  <c r="V1268" i="5"/>
  <c r="V1269" i="5"/>
  <c r="V1270" i="5"/>
  <c r="V1271" i="5"/>
  <c r="V1272" i="5"/>
  <c r="V1273" i="5"/>
  <c r="V1274" i="5"/>
  <c r="V1275" i="5"/>
  <c r="Q15" i="5"/>
  <c r="V29" i="5" l="1"/>
  <c r="O17" i="14"/>
  <c r="E14" i="7"/>
  <c r="Q20" i="5" l="1"/>
  <c r="I13" i="7" s="1"/>
  <c r="I84" i="2"/>
  <c r="I85" i="2"/>
  <c r="I120" i="2"/>
  <c r="I119" i="2"/>
  <c r="I118" i="2"/>
  <c r="I117" i="2"/>
  <c r="I116" i="2"/>
  <c r="I113" i="2"/>
  <c r="I112" i="2"/>
  <c r="I111" i="2"/>
  <c r="I108" i="2"/>
  <c r="I107" i="2"/>
  <c r="I104" i="2"/>
  <c r="I103" i="2"/>
  <c r="I102" i="2"/>
  <c r="G26" i="17"/>
  <c r="G27" i="17" l="1"/>
  <c r="G10" i="17" l="1"/>
  <c r="G9" i="17"/>
  <c r="I9" i="13" l="1"/>
  <c r="I10" i="13"/>
  <c r="O29" i="14" l="1"/>
  <c r="I44" i="2" l="1"/>
  <c r="E16" i="7" l="1"/>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6" i="14"/>
  <c r="O57" i="14"/>
  <c r="O58" i="14"/>
  <c r="M10" i="14" l="1"/>
  <c r="M9" i="14"/>
  <c r="J25" i="7" l="1"/>
  <c r="I49" i="2" l="1"/>
  <c r="T1094" i="5"/>
  <c r="AP118" i="5" l="1"/>
  <c r="AP1092" i="5"/>
  <c r="AP1198" i="5"/>
  <c r="AP534" i="5"/>
  <c r="AP533" i="5"/>
  <c r="AP532" i="5"/>
  <c r="AP531" i="5"/>
  <c r="AP529" i="5"/>
  <c r="AP527" i="5"/>
  <c r="AP512" i="5"/>
  <c r="AP951" i="5"/>
  <c r="AP333" i="5"/>
  <c r="AP545" i="5"/>
  <c r="AP167" i="5"/>
  <c r="AP170" i="5"/>
  <c r="AP377" i="5"/>
  <c r="AP1173" i="5"/>
  <c r="AP154" i="5"/>
  <c r="AP1148" i="5"/>
  <c r="AP63" i="5"/>
  <c r="AP1048" i="5"/>
  <c r="AP663" i="5"/>
  <c r="AP463" i="5"/>
  <c r="AP172" i="5"/>
  <c r="AP595" i="5"/>
  <c r="AP557" i="5"/>
  <c r="AP1199" i="5"/>
  <c r="AP476" i="5"/>
  <c r="AP870" i="5"/>
  <c r="AP1200" i="5"/>
  <c r="AP343" i="5"/>
  <c r="AP253" i="5"/>
  <c r="AP922" i="5"/>
  <c r="AP568" i="5"/>
  <c r="AP544" i="5"/>
  <c r="AP421" i="5"/>
  <c r="AP203" i="5"/>
  <c r="AP371" i="5"/>
  <c r="AP879" i="5"/>
  <c r="AP106" i="5"/>
  <c r="AP1236" i="5"/>
  <c r="AP682" i="5"/>
  <c r="AP676" i="5"/>
  <c r="AP987" i="5"/>
  <c r="AP357" i="5"/>
  <c r="AP889" i="5"/>
  <c r="AP1228" i="5"/>
  <c r="AP335" i="5"/>
  <c r="AP1174" i="5"/>
  <c r="AP1268" i="5"/>
  <c r="AP362" i="5"/>
  <c r="AP1272" i="5"/>
  <c r="AP958" i="5"/>
  <c r="AP896" i="5"/>
  <c r="AP458" i="5"/>
  <c r="AP1015" i="5"/>
  <c r="AP194" i="5"/>
  <c r="AP576" i="5"/>
  <c r="AP57" i="5"/>
  <c r="AP416" i="5"/>
  <c r="AP633" i="5"/>
  <c r="AP344" i="5"/>
  <c r="AP494" i="5"/>
  <c r="AP288" i="5"/>
  <c r="AP430" i="5"/>
  <c r="AP837" i="5"/>
  <c r="AP449" i="5"/>
  <c r="AP36" i="5"/>
  <c r="AP957" i="5"/>
  <c r="AP308" i="5"/>
  <c r="AP897" i="5"/>
  <c r="AP485" i="5"/>
  <c r="AP878" i="5"/>
  <c r="AP407" i="5"/>
  <c r="AP931" i="5"/>
  <c r="AP232" i="5"/>
  <c r="AP829" i="5"/>
  <c r="AP1129" i="5"/>
  <c r="AP201" i="5"/>
  <c r="AP195" i="5"/>
  <c r="AP874" i="5"/>
  <c r="AP1028" i="5"/>
  <c r="AP571" i="5"/>
  <c r="AP960" i="5"/>
  <c r="AP913" i="5"/>
  <c r="AP555" i="5"/>
  <c r="AP766" i="5"/>
  <c r="AP559" i="5"/>
  <c r="AP504" i="5"/>
  <c r="AP245" i="5"/>
  <c r="AP456" i="5"/>
  <c r="AP991" i="5"/>
  <c r="AP257" i="5"/>
  <c r="AP522" i="5"/>
  <c r="AP755" i="5"/>
  <c r="AP445" i="5"/>
  <c r="AP290" i="5"/>
  <c r="AP455" i="5"/>
  <c r="AP574" i="5"/>
  <c r="AP394" i="5"/>
  <c r="AP388" i="5"/>
  <c r="AP774" i="5"/>
  <c r="AP763" i="5"/>
  <c r="AP771" i="5"/>
  <c r="AP615" i="5"/>
  <c r="AP459" i="5"/>
  <c r="AP241" i="5"/>
  <c r="AP78" i="5"/>
  <c r="AP1037" i="5"/>
  <c r="AP621" i="5"/>
  <c r="AP873" i="5"/>
  <c r="AP768" i="5"/>
  <c r="AP1175" i="5"/>
  <c r="AP482" i="5"/>
  <c r="AP84" i="5"/>
  <c r="AP1250" i="5"/>
  <c r="AP1189" i="5"/>
  <c r="AP929" i="5"/>
  <c r="AP315" i="5"/>
  <c r="AP1190" i="5"/>
  <c r="AP336" i="5"/>
  <c r="AP135" i="5"/>
  <c r="AP498" i="5"/>
  <c r="AP732" i="5"/>
  <c r="AP249" i="5"/>
  <c r="AP930" i="5"/>
  <c r="AP229" i="5"/>
  <c r="AP765" i="5"/>
  <c r="AP672" i="5"/>
  <c r="AP286" i="5"/>
  <c r="AP98" i="5"/>
  <c r="AP547" i="5"/>
  <c r="AP1080" i="5"/>
  <c r="AP87" i="5"/>
  <c r="AP401" i="5"/>
  <c r="AP1230" i="5"/>
  <c r="AP1008" i="5"/>
  <c r="AP788" i="5"/>
  <c r="AP342" i="5"/>
  <c r="AP178" i="5"/>
  <c r="AP410" i="5"/>
  <c r="AP486" i="5"/>
  <c r="AP936" i="5"/>
  <c r="AP738" i="5"/>
  <c r="AP535" i="5"/>
  <c r="AP924" i="5"/>
  <c r="AP877" i="5"/>
  <c r="AP1121" i="5"/>
  <c r="AP40" i="5"/>
  <c r="AP198" i="5"/>
  <c r="AP785" i="5"/>
  <c r="AP1109" i="5"/>
  <c r="AP1039" i="5"/>
  <c r="AP129" i="5"/>
  <c r="AP863" i="5"/>
  <c r="AP334" i="5"/>
  <c r="AP353" i="5"/>
  <c r="AP446" i="5"/>
  <c r="AP1262" i="5"/>
  <c r="AP428" i="5"/>
  <c r="AP758" i="5"/>
  <c r="AP1111" i="5"/>
  <c r="AP115" i="5"/>
  <c r="AP541" i="5"/>
  <c r="AP1202" i="5"/>
  <c r="AP374" i="5"/>
  <c r="AP1212" i="5"/>
  <c r="AP552" i="5"/>
  <c r="AP554" i="5"/>
  <c r="AP54" i="5"/>
  <c r="AP392" i="5"/>
  <c r="AP1112" i="5"/>
  <c r="AP233" i="5"/>
  <c r="AP411" i="5"/>
  <c r="AP138" i="5"/>
  <c r="AP709" i="5"/>
  <c r="AP77" i="5"/>
  <c r="AP214" i="5"/>
  <c r="AP101" i="5"/>
  <c r="AP634" i="5"/>
  <c r="AP1081" i="5"/>
  <c r="AP917" i="5"/>
  <c r="AP710" i="5"/>
  <c r="AP465" i="5"/>
  <c r="AP846" i="5"/>
  <c r="AP616" i="5"/>
  <c r="AP420" i="5"/>
  <c r="AP673" i="5"/>
  <c r="AP645" i="5"/>
  <c r="AP900" i="5"/>
  <c r="AP905" i="5"/>
  <c r="AP385" i="5"/>
  <c r="AP332" i="5"/>
  <c r="AP1073" i="5"/>
  <c r="AP1074" i="5"/>
  <c r="AP1049" i="5"/>
  <c r="AP695" i="5"/>
  <c r="AP1130" i="5"/>
  <c r="AP643" i="5"/>
  <c r="AP707" i="5"/>
  <c r="AP440" i="5"/>
  <c r="AP747" i="5"/>
  <c r="AP680" i="5"/>
  <c r="AP244" i="5"/>
  <c r="AP813" i="5"/>
  <c r="AP1110" i="5"/>
  <c r="AP880" i="5"/>
  <c r="AP561" i="5"/>
  <c r="AP560" i="5"/>
  <c r="AP514" i="5"/>
  <c r="AP159" i="5"/>
  <c r="AP450" i="5"/>
  <c r="AP983" i="5"/>
  <c r="AP91" i="5"/>
  <c r="AP492" i="5"/>
  <c r="AP713" i="5"/>
  <c r="AP901" i="5"/>
  <c r="AP915" i="5"/>
  <c r="AP171" i="5"/>
  <c r="AP1251" i="5"/>
  <c r="AP454" i="5"/>
  <c r="AP819" i="5"/>
  <c r="AP331" i="5"/>
  <c r="AP657" i="5"/>
  <c r="AP184" i="5"/>
  <c r="AP589" i="5"/>
  <c r="AP944" i="5"/>
  <c r="AP219" i="5"/>
  <c r="AP681" i="5"/>
  <c r="AP43" i="5"/>
  <c r="AP347" i="5"/>
  <c r="AP341" i="5"/>
  <c r="AP1182" i="5"/>
  <c r="AP820" i="5"/>
  <c r="AP664" i="5"/>
  <c r="AP519" i="5"/>
  <c r="AP742" i="5"/>
  <c r="AP1113" i="5"/>
  <c r="AP1181" i="5"/>
  <c r="AP1183" i="5"/>
  <c r="AP726" i="5"/>
  <c r="AP126" i="5"/>
  <c r="AP206" i="5"/>
  <c r="AP499" i="5"/>
  <c r="AP741" i="5"/>
  <c r="AP687" i="5"/>
  <c r="AP688" i="5"/>
  <c r="AP640" i="5"/>
  <c r="AP693" i="5"/>
  <c r="AP1131" i="5"/>
  <c r="AP299" i="5"/>
  <c r="AP868" i="5"/>
  <c r="AP42" i="5"/>
  <c r="AP56" i="5"/>
  <c r="AP470" i="5"/>
  <c r="AP1243" i="5"/>
  <c r="AP51" i="5"/>
  <c r="AP550" i="5"/>
  <c r="AP641" i="5"/>
  <c r="AP414" i="5"/>
  <c r="AP162" i="5"/>
  <c r="AP740" i="5"/>
  <c r="AP429" i="5"/>
  <c r="AP1124" i="5"/>
  <c r="AP806" i="5"/>
  <c r="AP258" i="5"/>
  <c r="AP452" i="5"/>
  <c r="AP724" i="5"/>
  <c r="AP272" i="5"/>
  <c r="AP909" i="5"/>
  <c r="AP582" i="5"/>
  <c r="AP948" i="5"/>
  <c r="AP787" i="5"/>
  <c r="AP733" i="5"/>
  <c r="AP209" i="5"/>
  <c r="AP677" i="5"/>
  <c r="AP368" i="5"/>
  <c r="AP979" i="5"/>
  <c r="AP690" i="5"/>
  <c r="AP539" i="5"/>
  <c r="AP210" i="5"/>
  <c r="AP965" i="5"/>
  <c r="AP745" i="5"/>
  <c r="AP715" i="5"/>
  <c r="AP1069" i="5"/>
  <c r="AP706" i="5"/>
  <c r="AP1151" i="5"/>
  <c r="AP853" i="5"/>
  <c r="AP515" i="5"/>
  <c r="AP551" i="5"/>
  <c r="AP833" i="5"/>
  <c r="AP310" i="5"/>
  <c r="AP1038" i="5"/>
  <c r="AP885" i="5"/>
  <c r="AP719" i="5"/>
  <c r="AP472" i="5"/>
  <c r="AP395" i="5"/>
  <c r="AP835" i="5"/>
  <c r="AP279" i="5"/>
  <c r="AP847" i="5"/>
  <c r="AP182" i="5"/>
  <c r="AP444" i="5"/>
  <c r="AP1051" i="5"/>
  <c r="AP402" i="5"/>
  <c r="AP381" i="5"/>
  <c r="AP523" i="5"/>
  <c r="AP691" i="5"/>
  <c r="AP584" i="5"/>
  <c r="AP212" i="5"/>
  <c r="AP730" i="5"/>
  <c r="AP468" i="5"/>
  <c r="AP192" i="5"/>
  <c r="AP423" i="5"/>
  <c r="AP538" i="5"/>
  <c r="AP692" i="5"/>
  <c r="AP292" i="5"/>
  <c r="AP888" i="5"/>
  <c r="AP1267" i="5"/>
  <c r="AP661" i="5"/>
  <c r="AP716" i="5"/>
  <c r="AP145" i="5"/>
  <c r="AP604" i="5"/>
  <c r="AP952" i="5"/>
  <c r="AP124" i="5"/>
  <c r="AP132" i="5"/>
  <c r="AP1257" i="5"/>
  <c r="AP293" i="5"/>
  <c r="AP609" i="5"/>
  <c r="AP651" i="5"/>
  <c r="AP1123" i="5"/>
  <c r="AP769" i="5"/>
  <c r="AP47" i="5"/>
  <c r="AP37" i="5"/>
  <c r="AP230" i="5"/>
  <c r="AP1229" i="5"/>
  <c r="AP786" i="5"/>
  <c r="AP358" i="5"/>
  <c r="AP721" i="5"/>
  <c r="AP729" i="5"/>
  <c r="AP996" i="5"/>
  <c r="AP727" i="5"/>
  <c r="AP1266" i="5"/>
  <c r="AP513" i="5"/>
  <c r="AP617" i="5"/>
  <c r="AP670" i="5"/>
  <c r="AP1133" i="5"/>
  <c r="AP620" i="5"/>
  <c r="AP712" i="5"/>
  <c r="AP646" i="5"/>
  <c r="AP117" i="5"/>
  <c r="AP365" i="5"/>
  <c r="AP736" i="5"/>
  <c r="AP908" i="5"/>
  <c r="AP898" i="5"/>
  <c r="AP131" i="5"/>
  <c r="AP934" i="5"/>
  <c r="AP409" i="5"/>
  <c r="AP179" i="5"/>
  <c r="AP44" i="5"/>
  <c r="AP703" i="5"/>
  <c r="AP403" i="5"/>
  <c r="AP350" i="5"/>
  <c r="AP945" i="5"/>
  <c r="AP569" i="5"/>
  <c r="AP481" i="5"/>
  <c r="AP537" i="5"/>
  <c r="AP798" i="5"/>
  <c r="AP782" i="5"/>
  <c r="AP181" i="5"/>
  <c r="AP937" i="5"/>
  <c r="AP1033" i="5"/>
  <c r="AP591" i="5"/>
  <c r="AP800" i="5"/>
  <c r="AP902" i="5"/>
  <c r="AP111" i="5"/>
  <c r="AP1100" i="5"/>
  <c r="AP985" i="5"/>
  <c r="AP518" i="5"/>
  <c r="AP808" i="5"/>
  <c r="AP653" i="5"/>
  <c r="AP959" i="5"/>
  <c r="AP783" i="5"/>
  <c r="AP723" i="5"/>
  <c r="AP70" i="5"/>
  <c r="AP702" i="5"/>
  <c r="AP405" i="5"/>
  <c r="AP406" i="5"/>
  <c r="AP264" i="5"/>
  <c r="AP553" i="5"/>
  <c r="AP696" i="5"/>
  <c r="AP280" i="5"/>
  <c r="AP302" i="5"/>
  <c r="AP250" i="5"/>
  <c r="AP536" i="5"/>
  <c r="AP75" i="5"/>
  <c r="AP977" i="5"/>
  <c r="AP875" i="5"/>
  <c r="AP266" i="5"/>
  <c r="AP281" i="5"/>
  <c r="AP139" i="5"/>
  <c r="AP478" i="5"/>
  <c r="AP1027" i="5"/>
  <c r="AP1168" i="5"/>
  <c r="AP82" i="5"/>
  <c r="AP1023" i="5"/>
  <c r="AP360" i="5"/>
  <c r="AP1222" i="5"/>
  <c r="AP88" i="5"/>
  <c r="AP226" i="5"/>
  <c r="AP261" i="5"/>
  <c r="AP650" i="5"/>
  <c r="AP396" i="5"/>
  <c r="AP581" i="5"/>
  <c r="AP1019" i="5"/>
  <c r="AP916" i="5"/>
  <c r="AP580" i="5"/>
  <c r="AP1256" i="5"/>
  <c r="AP92" i="5"/>
  <c r="AP903" i="5"/>
  <c r="AP793" i="5"/>
  <c r="AP767" i="5"/>
  <c r="AP749" i="5"/>
  <c r="AP35" i="5"/>
  <c r="AP807" i="5"/>
  <c r="AP507" i="5"/>
  <c r="AP994" i="5"/>
  <c r="AP95" i="5"/>
  <c r="AP366" i="5"/>
  <c r="AP890" i="5"/>
  <c r="AP1213" i="5"/>
  <c r="AP1116" i="5"/>
  <c r="AP570" i="5"/>
  <c r="AP1024" i="5"/>
  <c r="AP153" i="5"/>
  <c r="AP1134" i="5"/>
  <c r="AP1223" i="5"/>
  <c r="AP275" i="5"/>
  <c r="AP1036" i="5"/>
  <c r="AP995" i="5"/>
  <c r="AP1226" i="5"/>
  <c r="AP556" i="5"/>
  <c r="AP1011" i="5"/>
  <c r="AP151" i="5"/>
  <c r="AP155" i="5"/>
  <c r="AP399" i="5"/>
  <c r="AP59" i="5"/>
  <c r="AP1164" i="5"/>
  <c r="AP883" i="5"/>
  <c r="AP193" i="5"/>
  <c r="AP1021" i="5"/>
  <c r="AP750" i="5"/>
  <c r="AP1114" i="5"/>
  <c r="AP105" i="5"/>
  <c r="AP435" i="5"/>
  <c r="AP147" i="5"/>
  <c r="AP760" i="5"/>
  <c r="AP1150" i="5"/>
  <c r="AP619" i="5"/>
  <c r="AP1010" i="5"/>
  <c r="AP1192" i="5"/>
  <c r="AP671" i="5"/>
  <c r="AP725" i="5"/>
  <c r="AP128" i="5"/>
  <c r="AP490" i="5"/>
  <c r="AP585" i="5"/>
  <c r="AP213" i="5"/>
  <c r="AP380" i="5"/>
  <c r="AP1042" i="5"/>
  <c r="AP637" i="5"/>
  <c r="AP148" i="5"/>
  <c r="AP734" i="5"/>
  <c r="AP501" i="5"/>
  <c r="AP262" i="5"/>
  <c r="AP45" i="5"/>
  <c r="AP623" i="5"/>
  <c r="AP792" i="5"/>
  <c r="AP413" i="5"/>
  <c r="AP895" i="5"/>
  <c r="AP361" i="5"/>
  <c r="AP169" i="5"/>
  <c r="AP861" i="5"/>
  <c r="AP1153" i="5"/>
  <c r="AP55" i="5"/>
  <c r="AP441" i="5"/>
  <c r="AP1152" i="5"/>
  <c r="AP654" i="5"/>
  <c r="AP594" i="5"/>
  <c r="AP503" i="5"/>
  <c r="AP542" i="5"/>
  <c r="AP120" i="5"/>
  <c r="AP1172" i="5"/>
  <c r="AP826" i="5"/>
  <c r="AP947" i="5"/>
  <c r="AP38" i="5"/>
  <c r="AP998" i="5"/>
  <c r="AP990" i="5"/>
  <c r="AP967" i="5"/>
  <c r="AP629" i="5"/>
  <c r="AP108" i="5"/>
  <c r="AP432" i="5"/>
  <c r="AP437" i="5"/>
  <c r="AP1193" i="5"/>
  <c r="AP116" i="5"/>
  <c r="AP1053" i="5"/>
  <c r="AP355" i="5"/>
  <c r="AP962" i="5"/>
  <c r="AP224" i="5"/>
  <c r="AP855" i="5"/>
  <c r="AP614" i="5"/>
  <c r="AP1220" i="5"/>
  <c r="AP104" i="5"/>
  <c r="AP506" i="5"/>
  <c r="AP140" i="5"/>
  <c r="AP865" i="5"/>
  <c r="AP912" i="5"/>
  <c r="AP349" i="5"/>
  <c r="AP109" i="5"/>
  <c r="AP647" i="5"/>
  <c r="AP1125" i="5"/>
  <c r="AP1012" i="5"/>
  <c r="AP390" i="5"/>
  <c r="AP999" i="5"/>
  <c r="AP79" i="5"/>
  <c r="AP1022" i="5"/>
  <c r="AP1165" i="5"/>
  <c r="AP50" i="5"/>
  <c r="AP856" i="5"/>
  <c r="AP1161" i="5"/>
  <c r="AP869" i="5"/>
  <c r="AP1025" i="5"/>
  <c r="AP849" i="5"/>
  <c r="AP1169" i="5"/>
  <c r="AP1170" i="5"/>
  <c r="AP1026" i="5"/>
  <c r="AP1043" i="5"/>
  <c r="AP563" i="5"/>
  <c r="AP1030" i="5"/>
  <c r="AP1210" i="5"/>
  <c r="AP926" i="5"/>
  <c r="AP1246" i="5"/>
  <c r="AP993" i="5"/>
  <c r="AP1005" i="5"/>
  <c r="AP1244" i="5"/>
  <c r="AP85" i="5"/>
  <c r="AP844" i="5"/>
  <c r="AP133" i="5"/>
  <c r="AP1115" i="5"/>
  <c r="AP1054" i="5"/>
  <c r="AP1070" i="5"/>
  <c r="AP1117" i="5"/>
  <c r="AP1050" i="5"/>
  <c r="AP1127" i="5"/>
  <c r="AP528" i="5"/>
  <c r="AP442" i="5"/>
  <c r="AP187" i="5"/>
  <c r="AP704" i="5"/>
  <c r="AP149" i="5"/>
  <c r="AP1097" i="5"/>
  <c r="AP794" i="5"/>
  <c r="AP639" i="5"/>
  <c r="AP1132" i="5"/>
  <c r="AP191" i="5"/>
  <c r="AP857" i="5"/>
  <c r="AP285" i="5"/>
  <c r="AP268" i="5"/>
  <c r="AP665" i="5"/>
  <c r="AP176" i="5"/>
  <c r="AP717" i="5"/>
  <c r="AP127" i="5"/>
  <c r="AP291" i="5"/>
  <c r="AP240" i="5"/>
  <c r="AP970" i="5"/>
  <c r="AP1163" i="5"/>
  <c r="AP1167" i="5"/>
  <c r="AP744" i="5"/>
  <c r="AP1254" i="5"/>
  <c r="AP1237" i="5"/>
  <c r="AP425" i="5"/>
  <c r="AP1233" i="5"/>
  <c r="AP884" i="5"/>
  <c r="AP1014" i="5"/>
  <c r="AP189" i="5"/>
  <c r="AP190" i="5"/>
  <c r="AP1261" i="5"/>
  <c r="AP1101" i="5"/>
  <c r="AP943" i="5"/>
  <c r="AP697" i="5"/>
  <c r="AP502" i="5"/>
  <c r="AP321" i="5"/>
  <c r="AP164" i="5"/>
  <c r="AP216" i="5"/>
  <c r="AP53" i="5"/>
  <c r="AP453" i="5"/>
  <c r="AP743" i="5"/>
  <c r="AP1178" i="5"/>
  <c r="AP340" i="5"/>
  <c r="AP543" i="5"/>
  <c r="AP548" i="5"/>
  <c r="AP471" i="5"/>
  <c r="AP448" i="5"/>
  <c r="AP327" i="5"/>
  <c r="AP1096" i="5"/>
  <c r="AP318" i="5"/>
  <c r="AP954" i="5"/>
  <c r="AP1088" i="5"/>
  <c r="AP1000" i="5"/>
  <c r="AP239" i="5"/>
  <c r="AP300" i="5"/>
  <c r="AP1135" i="5"/>
  <c r="AP208" i="5"/>
  <c r="AP317" i="5"/>
  <c r="AP316" i="5"/>
  <c r="AP320" i="5"/>
  <c r="AP329" i="5"/>
  <c r="AP1194" i="5"/>
  <c r="AP799" i="5"/>
  <c r="AP277" i="5"/>
  <c r="AP422" i="5"/>
  <c r="AP587" i="5"/>
  <c r="AP540" i="5"/>
  <c r="AP1221" i="5"/>
  <c r="AP685" i="5"/>
  <c r="AP1136" i="5"/>
  <c r="AP386" i="5"/>
  <c r="AP301" i="5"/>
  <c r="AP1118" i="5"/>
  <c r="AP144" i="5"/>
  <c r="AP876" i="5"/>
  <c r="AP303" i="5"/>
  <c r="AP803" i="5"/>
  <c r="AP694" i="5"/>
  <c r="AP218" i="5"/>
  <c r="AP370" i="5"/>
  <c r="AP814" i="5"/>
  <c r="AP624" i="5"/>
  <c r="AP283" i="5"/>
  <c r="AP382" i="5"/>
  <c r="AP1017" i="5"/>
  <c r="AP113" i="5"/>
  <c r="AP964" i="5"/>
  <c r="AP772" i="5"/>
  <c r="AP168" i="5"/>
  <c r="AP173" i="5"/>
  <c r="AP1055" i="5"/>
  <c r="AP699" i="5"/>
  <c r="AP41" i="5"/>
  <c r="AP469" i="5"/>
  <c r="AP984" i="5"/>
  <c r="AP946" i="5"/>
  <c r="AP815" i="5"/>
  <c r="AP932" i="5"/>
  <c r="AP508" i="5"/>
  <c r="AP1108" i="5"/>
  <c r="AP447" i="5"/>
  <c r="AP1002" i="5"/>
  <c r="AP125" i="5"/>
  <c r="AP1253" i="5"/>
  <c r="AP997" i="5"/>
  <c r="AP319" i="5"/>
  <c r="AP751" i="5"/>
  <c r="AP638" i="5"/>
  <c r="AP662" i="5"/>
  <c r="AP1162" i="5"/>
  <c r="AP872" i="5"/>
  <c r="AP460" i="5"/>
  <c r="AP834" i="5"/>
  <c r="AP96" i="5"/>
  <c r="AP899" i="5"/>
  <c r="AP684" i="5"/>
  <c r="AP1274" i="5"/>
  <c r="AP605" i="5"/>
  <c r="AP521" i="5"/>
  <c r="AP992" i="5"/>
  <c r="AP174" i="5"/>
  <c r="AP596" i="5"/>
  <c r="AP483" i="5"/>
  <c r="AP894" i="5"/>
  <c r="AP1258" i="5"/>
  <c r="AP328" i="5"/>
  <c r="AP427" i="5"/>
  <c r="AP378" i="5"/>
  <c r="AP918" i="5"/>
  <c r="AP71" i="5"/>
  <c r="AP652" i="5"/>
  <c r="AP976" i="5"/>
  <c r="AP1020" i="5"/>
  <c r="AP99" i="5"/>
  <c r="AP256" i="5"/>
  <c r="AP1047" i="5"/>
  <c r="AP467" i="5"/>
  <c r="AP1119" i="5"/>
  <c r="AP48" i="5"/>
  <c r="AP735" i="5"/>
  <c r="AP828" i="5"/>
  <c r="AP942" i="5"/>
  <c r="AP175" i="5"/>
  <c r="AP689" i="5"/>
  <c r="AP1040" i="5"/>
  <c r="AP287" i="5"/>
  <c r="AP1102" i="5"/>
  <c r="AP352" i="5"/>
  <c r="AP1104" i="5"/>
  <c r="AP832" i="5"/>
  <c r="AP130" i="5"/>
  <c r="AP1120" i="5"/>
  <c r="AP648" i="5"/>
  <c r="AP714" i="5"/>
  <c r="AP718" i="5"/>
  <c r="AP1138" i="5"/>
  <c r="AP222" i="5"/>
  <c r="AP867" i="5"/>
  <c r="AP573" i="5"/>
  <c r="AP1209" i="5"/>
  <c r="AP572" i="5"/>
  <c r="AP810" i="5"/>
  <c r="AP1215" i="5"/>
  <c r="AP64" i="5"/>
  <c r="AP136" i="5"/>
  <c r="AP778" i="5"/>
  <c r="AP1219" i="5"/>
  <c r="AP1179" i="5"/>
  <c r="AP1166" i="5"/>
  <c r="AP265" i="5"/>
  <c r="AP68" i="5"/>
  <c r="AP841" i="5"/>
  <c r="AP199" i="5"/>
  <c r="AP1056" i="5"/>
  <c r="AP94" i="5"/>
  <c r="AP397" i="5"/>
  <c r="AP1185" i="5"/>
  <c r="AP606" i="5"/>
  <c r="AP567" i="5"/>
  <c r="AP1160" i="5"/>
  <c r="AP1188" i="5"/>
  <c r="AP613" i="5"/>
  <c r="AP816" i="5"/>
  <c r="AP1260" i="5"/>
  <c r="AP314" i="5"/>
  <c r="AP186" i="5"/>
  <c r="AP1255" i="5"/>
  <c r="AP678" i="5"/>
  <c r="AP202" i="5"/>
  <c r="AP417" i="5"/>
  <c r="AP1046" i="5"/>
  <c r="AP1128" i="5"/>
  <c r="AP781" i="5"/>
  <c r="AP823" i="5"/>
  <c r="AP1270" i="5"/>
  <c r="AP1029" i="5"/>
  <c r="AP666" i="5"/>
  <c r="AP577" i="5"/>
  <c r="AP757" i="5"/>
  <c r="AP260" i="5"/>
  <c r="AP237" i="5"/>
  <c r="AP141" i="5"/>
  <c r="AP228" i="5"/>
  <c r="AP234" i="5"/>
  <c r="AP348" i="5"/>
  <c r="AP356" i="5"/>
  <c r="AP359" i="5"/>
  <c r="AP1106" i="5"/>
  <c r="AP142" i="5"/>
  <c r="AP904" i="5"/>
  <c r="AP797" i="5"/>
  <c r="AP1158" i="5"/>
  <c r="AP1001" i="5"/>
  <c r="AP102" i="5"/>
  <c r="AP1007" i="5"/>
  <c r="AP860" i="5"/>
  <c r="AP76" i="5"/>
  <c r="AP818" i="5"/>
  <c r="AP1149" i="5"/>
  <c r="AP338" i="5"/>
  <c r="AP920" i="5"/>
  <c r="AP859" i="5"/>
  <c r="AP100" i="5"/>
  <c r="AP1086" i="5"/>
  <c r="AP1031" i="5"/>
  <c r="AP1013" i="5"/>
  <c r="AP238" i="5"/>
  <c r="AP753" i="5"/>
  <c r="AP1147" i="5"/>
  <c r="AP122" i="5"/>
  <c r="AP90" i="5"/>
  <c r="AP720" i="5"/>
  <c r="AP398" i="5"/>
  <c r="AP1265" i="5"/>
  <c r="AP1239" i="5"/>
  <c r="AP137" i="5"/>
  <c r="AP1141" i="5"/>
  <c r="AP1084" i="5"/>
  <c r="AP223" i="5"/>
  <c r="AP921" i="5"/>
  <c r="AP255" i="5"/>
  <c r="AP259" i="5"/>
  <c r="AP836" i="5"/>
  <c r="AP1139" i="5"/>
  <c r="AP473" i="5"/>
  <c r="AP107" i="5"/>
  <c r="AP1087" i="5"/>
  <c r="AP791" i="5"/>
  <c r="AP1234" i="5"/>
  <c r="AP1076" i="5"/>
  <c r="AP1009" i="5"/>
  <c r="AP426" i="5"/>
  <c r="AP801" i="5"/>
  <c r="AP802" i="5"/>
  <c r="AP517" i="5"/>
  <c r="AP881" i="5"/>
  <c r="AP289" i="5"/>
  <c r="AP487" i="5"/>
  <c r="AP928" i="5"/>
  <c r="AP217" i="5"/>
  <c r="AP1242" i="5"/>
  <c r="AP956" i="5"/>
  <c r="AP204" i="5"/>
  <c r="AP278" i="5"/>
  <c r="AP157" i="5"/>
  <c r="AP1075" i="5"/>
  <c r="AP862" i="5"/>
  <c r="AP746" i="5"/>
  <c r="AP599" i="5"/>
  <c r="AP966" i="5"/>
  <c r="AP205" i="5"/>
  <c r="AP854" i="5"/>
  <c r="AP590" i="5"/>
  <c r="AP592" i="5"/>
  <c r="AP200" i="5"/>
  <c r="AP773" i="5"/>
  <c r="AP635" i="5"/>
  <c r="AP700" i="5"/>
  <c r="AP882" i="5"/>
  <c r="AP296" i="5"/>
  <c r="AP1004" i="5"/>
  <c r="AP923" i="5"/>
  <c r="AP479" i="5"/>
  <c r="AP852" i="5"/>
  <c r="AP143" i="5"/>
  <c r="AP383" i="5"/>
  <c r="AP58" i="5"/>
  <c r="AP892" i="5"/>
  <c r="AP161" i="5"/>
  <c r="AP1034" i="5"/>
  <c r="AP575" i="5"/>
  <c r="AP731" i="5"/>
  <c r="AP722" i="5"/>
  <c r="AP1140" i="5"/>
  <c r="AP759" i="5"/>
  <c r="AP588" i="5"/>
  <c r="AP1122" i="5"/>
  <c r="AP1235" i="5"/>
  <c r="AP610" i="5"/>
  <c r="AP495" i="5"/>
  <c r="AP505" i="5"/>
  <c r="AP1273" i="5"/>
  <c r="AP123" i="5"/>
  <c r="AP367" i="5"/>
  <c r="AP80" i="5"/>
  <c r="AP433" i="5"/>
  <c r="AP305" i="5"/>
  <c r="AP496" i="5"/>
  <c r="AP1204" i="5"/>
  <c r="AP1264" i="5"/>
  <c r="AP488" i="5"/>
  <c r="AP1016" i="5"/>
  <c r="AP764" i="5"/>
  <c r="AP830" i="5"/>
  <c r="AP858" i="5"/>
  <c r="AP978" i="5"/>
  <c r="AP986" i="5"/>
  <c r="AP389" i="5"/>
  <c r="AP981" i="5"/>
  <c r="AP497" i="5"/>
  <c r="AP188" i="5"/>
  <c r="AP60" i="5"/>
  <c r="AP524" i="5"/>
  <c r="AP644" i="5"/>
  <c r="AP579" i="5"/>
  <c r="AP269" i="5"/>
  <c r="AP81" i="5"/>
  <c r="AP770" i="5"/>
  <c r="AP97" i="5"/>
  <c r="AP546" i="5"/>
  <c r="AP393" i="5"/>
  <c r="AP910" i="5"/>
  <c r="AP34" i="5"/>
  <c r="AP975" i="5"/>
  <c r="AP919" i="5"/>
  <c r="AP412" i="5"/>
  <c r="AP158" i="5"/>
  <c r="AP1247" i="5"/>
  <c r="AP74" i="5"/>
  <c r="AP866" i="5"/>
  <c r="AP839" i="5"/>
  <c r="AP739" i="5"/>
  <c r="AP150" i="5"/>
  <c r="AP598" i="5"/>
  <c r="AP231" i="5"/>
  <c r="AP667" i="5"/>
  <c r="AP675" i="5"/>
  <c r="AP1105" i="5"/>
  <c r="AP69" i="5"/>
  <c r="AP373" i="5"/>
  <c r="AP491" i="5"/>
  <c r="AP705" i="5"/>
  <c r="AP295" i="5"/>
  <c r="AP306" i="5"/>
  <c r="AP1057" i="5"/>
  <c r="AP134" i="5"/>
  <c r="AP989" i="5"/>
  <c r="AP971" i="5"/>
  <c r="AP754" i="5"/>
  <c r="AP160" i="5"/>
  <c r="AP655" i="5"/>
  <c r="AP686" i="5"/>
  <c r="AP701" i="5"/>
  <c r="AP1032" i="5"/>
  <c r="AP439" i="5"/>
  <c r="AP762" i="5"/>
  <c r="AP419" i="5"/>
  <c r="AP1058" i="5"/>
  <c r="AP1071" i="5"/>
  <c r="AP776" i="5"/>
  <c r="AP270" i="5"/>
  <c r="AP1041" i="5"/>
  <c r="AP276" i="5"/>
  <c r="AP273" i="5"/>
  <c r="AP1059" i="5"/>
  <c r="AP324" i="5"/>
  <c r="AP323" i="5"/>
  <c r="AP914" i="5"/>
  <c r="AP968" i="5"/>
  <c r="AP974" i="5"/>
  <c r="AP391" i="5"/>
  <c r="AP211" i="5"/>
  <c r="AP1187" i="5"/>
  <c r="AP831" i="5"/>
  <c r="AP1085" i="5"/>
  <c r="AP601" i="5"/>
  <c r="AP683" i="5"/>
  <c r="AP578" i="5"/>
  <c r="AP480" i="5"/>
  <c r="AP404" i="5"/>
  <c r="AP1225" i="5"/>
  <c r="AP756" i="5"/>
  <c r="AP658" i="5"/>
  <c r="AP83" i="5"/>
  <c r="AP462" i="5"/>
  <c r="AP1184" i="5"/>
  <c r="AP384" i="5"/>
  <c r="AP242" i="5"/>
  <c r="AP1095" i="5"/>
  <c r="AP988" i="5"/>
  <c r="AP1060" i="5"/>
  <c r="AP1077" i="5"/>
  <c r="AP372" i="5"/>
  <c r="AP674" i="5"/>
  <c r="AP935" i="5"/>
  <c r="AP152" i="5"/>
  <c r="AP364" i="5"/>
  <c r="AP309" i="5"/>
  <c r="AP243" i="5"/>
  <c r="AP67" i="5"/>
  <c r="AP1180" i="5"/>
  <c r="AP451" i="5"/>
  <c r="AP933" i="5"/>
  <c r="AP474" i="5"/>
  <c r="AP825" i="5"/>
  <c r="AP93" i="5"/>
  <c r="AP1195" i="5"/>
  <c r="AP62" i="5"/>
  <c r="AP369" i="5"/>
  <c r="AP1072" i="5"/>
  <c r="AP1176" i="5"/>
  <c r="AP973" i="5"/>
  <c r="AP1159" i="5"/>
  <c r="AP811" i="5"/>
  <c r="AP822" i="5"/>
  <c r="AP1217" i="5"/>
  <c r="AP415" i="5"/>
  <c r="AP1052" i="5"/>
  <c r="AP1061" i="5"/>
  <c r="AP1196" i="5"/>
  <c r="AP1063" i="5"/>
  <c r="AP165" i="5"/>
  <c r="AP1044" i="5"/>
  <c r="AP66" i="5"/>
  <c r="AP1240" i="5"/>
  <c r="AP840" i="5"/>
  <c r="AP796" i="5"/>
  <c r="AP938" i="5"/>
  <c r="AP263" i="5"/>
  <c r="AP1137" i="5"/>
  <c r="AP711" i="5"/>
  <c r="AP510" i="5"/>
  <c r="AP509" i="5"/>
  <c r="AP1205" i="5"/>
  <c r="AP593" i="5"/>
  <c r="AP387" i="5"/>
  <c r="AP1145" i="5"/>
  <c r="AP659" i="5"/>
  <c r="AP1062" i="5"/>
  <c r="AP418" i="5"/>
  <c r="AP649" i="5"/>
  <c r="AP843" i="5"/>
  <c r="AP516" i="5"/>
  <c r="AP322" i="5"/>
  <c r="AP1241" i="5"/>
  <c r="AP183" i="5"/>
  <c r="AP906" i="5"/>
  <c r="AP708" i="5"/>
  <c r="AP805" i="5"/>
  <c r="AP1090" i="5"/>
  <c r="AP46" i="5"/>
  <c r="AP339" i="5"/>
  <c r="AP400" i="5"/>
  <c r="AP525" i="5"/>
  <c r="AP748" i="5"/>
  <c r="AP1249" i="5"/>
  <c r="AP313" i="5"/>
  <c r="AP1197" i="5"/>
  <c r="AP246" i="5"/>
  <c r="AP247" i="5"/>
  <c r="AP248" i="5"/>
  <c r="AP251" i="5"/>
  <c r="AP1045" i="5"/>
  <c r="AP311" i="5"/>
  <c r="AP1064" i="5"/>
  <c r="AP526" i="5"/>
  <c r="AP1224" i="5"/>
  <c r="AP1252" i="5"/>
  <c r="AP112" i="5"/>
  <c r="AP939" i="5"/>
  <c r="AP1103" i="5"/>
  <c r="AP622" i="5"/>
  <c r="AP871" i="5"/>
  <c r="AP950" i="5"/>
  <c r="AP282" i="5"/>
  <c r="AP1206" i="5"/>
  <c r="AP489" i="5"/>
  <c r="AP443" i="5"/>
  <c r="AP698" i="5"/>
  <c r="AP1208" i="5"/>
  <c r="AP600" i="5"/>
  <c r="AP1068" i="5"/>
  <c r="AP221" i="5"/>
  <c r="AP461" i="5"/>
  <c r="AP484" i="5"/>
  <c r="AP940" i="5"/>
  <c r="AP436" i="5"/>
  <c r="AP89" i="5"/>
  <c r="AP375" i="5"/>
  <c r="AP1107" i="5"/>
  <c r="AP891" i="5"/>
  <c r="AP146" i="5"/>
  <c r="AP775" i="5"/>
  <c r="AP207" i="5"/>
  <c r="AP679" i="5"/>
  <c r="AP1245" i="5"/>
  <c r="AP1003" i="5"/>
  <c r="AP804" i="5"/>
  <c r="AP86" i="5"/>
  <c r="AP949" i="5"/>
  <c r="AP611" i="5"/>
  <c r="AP1098" i="5"/>
  <c r="AP1018" i="5"/>
  <c r="AP812" i="5"/>
  <c r="AP376" i="5"/>
  <c r="AP817" i="5"/>
  <c r="AP562" i="5"/>
  <c r="AP777" i="5"/>
  <c r="AP953" i="5"/>
  <c r="AP530" i="5"/>
  <c r="AP907" i="5"/>
  <c r="AP809" i="5"/>
  <c r="AP827" i="5"/>
  <c r="AP607" i="5"/>
  <c r="AP1171" i="5"/>
  <c r="AP838" i="5"/>
  <c r="AP493" i="5"/>
  <c r="AP850" i="5"/>
  <c r="AP466" i="5"/>
  <c r="AP602" i="5"/>
  <c r="AP851" i="5"/>
  <c r="AP1248" i="5"/>
  <c r="AP784" i="5"/>
  <c r="AP307" i="5"/>
  <c r="AP330" i="5"/>
  <c r="AP1083" i="5"/>
  <c r="AP1177" i="5"/>
  <c r="AP626" i="5"/>
  <c r="AP627" i="5"/>
  <c r="AP969" i="5"/>
  <c r="AP1201" i="5"/>
  <c r="AP558" i="5"/>
  <c r="AP1126" i="5"/>
  <c r="AP941" i="5"/>
  <c r="AP1093" i="5"/>
  <c r="AP625" i="5"/>
  <c r="AP1207" i="5"/>
  <c r="AP789" i="5"/>
  <c r="AP795" i="5"/>
  <c r="AP632" i="5"/>
  <c r="AP1155" i="5"/>
  <c r="AP1275" i="5"/>
  <c r="AP564" i="5"/>
  <c r="AP911" i="5"/>
  <c r="AP354" i="5"/>
  <c r="AP72" i="5"/>
  <c r="AP438" i="5"/>
  <c r="AP408" i="5"/>
  <c r="AP1142" i="5"/>
  <c r="AP1218" i="5"/>
  <c r="AP1143" i="5"/>
  <c r="AP185" i="5"/>
  <c r="AP1067" i="5"/>
  <c r="AP1099" i="5"/>
  <c r="AP1154" i="5"/>
  <c r="AP1144" i="5"/>
  <c r="AP325" i="5"/>
  <c r="AP1146" i="5"/>
  <c r="AP660" i="5"/>
  <c r="AP220" i="5"/>
  <c r="AP955" i="5"/>
  <c r="AP961" i="5"/>
  <c r="AP294" i="5"/>
  <c r="AP887" i="5"/>
  <c r="AP1269" i="5"/>
  <c r="AP842" i="5"/>
  <c r="AP1065" i="5"/>
  <c r="AP1156" i="5"/>
  <c r="AP631" i="5"/>
  <c r="AP1157" i="5"/>
  <c r="AP630" i="5"/>
  <c r="AP565" i="5"/>
  <c r="AP566" i="5"/>
  <c r="AP1211" i="5"/>
  <c r="AP1078" i="5"/>
  <c r="AP737" i="5"/>
  <c r="AP196" i="5"/>
  <c r="AP1259" i="5"/>
  <c r="AP475" i="5"/>
  <c r="AP927" i="5"/>
  <c r="AP326" i="5"/>
  <c r="AP345" i="5"/>
  <c r="AP1186" i="5"/>
  <c r="AP1089" i="5"/>
  <c r="AP848" i="5"/>
  <c r="AP464" i="5"/>
  <c r="AP431" i="5"/>
  <c r="AP1238" i="5"/>
  <c r="AP284" i="5"/>
  <c r="AP197" i="5"/>
  <c r="AP780" i="5"/>
  <c r="AP457" i="5"/>
  <c r="AP163" i="5"/>
  <c r="AP1006" i="5"/>
  <c r="AP346" i="5"/>
  <c r="AP618" i="5"/>
  <c r="AP668" i="5"/>
  <c r="AP549" i="5"/>
  <c r="AP669" i="5"/>
  <c r="AP972" i="5"/>
  <c r="AP886" i="5"/>
  <c r="AP583" i="5"/>
  <c r="AP337" i="5"/>
  <c r="AP1232" i="5"/>
  <c r="AP180" i="5"/>
  <c r="AP39" i="5"/>
  <c r="AP73" i="5"/>
  <c r="AP114" i="5"/>
  <c r="AP864" i="5"/>
  <c r="AP274" i="5"/>
  <c r="AP500" i="5"/>
  <c r="AP824" i="5"/>
  <c r="AP1227" i="5"/>
  <c r="AP1035" i="5"/>
  <c r="AP156" i="5"/>
  <c r="AP227" i="5"/>
  <c r="AP1091" i="5"/>
  <c r="AP982" i="5"/>
  <c r="AP1271" i="5"/>
  <c r="AP642" i="5"/>
  <c r="AP215" i="5"/>
  <c r="AP225" i="5"/>
  <c r="AP434" i="5"/>
  <c r="AP298" i="5"/>
  <c r="AP379" i="5"/>
  <c r="AP1214" i="5"/>
  <c r="AP304" i="5"/>
  <c r="AP1263" i="5"/>
  <c r="AP728" i="5"/>
  <c r="AP1191" i="5"/>
  <c r="AP252" i="5"/>
  <c r="AP254" i="5"/>
  <c r="AP424" i="5"/>
  <c r="AP177" i="5"/>
  <c r="AP656" i="5"/>
  <c r="AP297" i="5"/>
  <c r="AP520" i="5"/>
  <c r="AP790" i="5"/>
  <c r="AP752" i="5"/>
  <c r="AP511" i="5"/>
  <c r="AP267" i="5"/>
  <c r="AP477" i="5"/>
  <c r="AP893" i="5"/>
  <c r="AP103" i="5"/>
  <c r="AP121" i="5"/>
  <c r="AP271" i="5"/>
  <c r="AP351" i="5"/>
  <c r="AP119" i="5"/>
  <c r="AP235" i="5"/>
  <c r="AP65" i="5"/>
  <c r="AP586" i="5"/>
  <c r="AP821" i="5"/>
  <c r="AP925" i="5"/>
  <c r="AP1231" i="5"/>
  <c r="AP845" i="5"/>
  <c r="AP236" i="5"/>
  <c r="AP603" i="5"/>
  <c r="AP110" i="5"/>
  <c r="AP52" i="5"/>
  <c r="AP1082" i="5"/>
  <c r="AP1203" i="5"/>
  <c r="AP779" i="5"/>
  <c r="AP761" i="5"/>
  <c r="AP49" i="5"/>
  <c r="AP963" i="5"/>
  <c r="AP1066" i="5"/>
  <c r="AP1079" i="5"/>
  <c r="AP312" i="5"/>
  <c r="AP363" i="5"/>
  <c r="AP628" i="5"/>
  <c r="AP166" i="5"/>
  <c r="AP1216" i="5"/>
  <c r="AP61" i="5"/>
  <c r="AP636" i="5"/>
  <c r="AP597" i="5"/>
  <c r="AP612" i="5"/>
  <c r="AP980" i="5"/>
  <c r="AP608" i="5"/>
  <c r="AP1094" i="5"/>
  <c r="AO118" i="5"/>
  <c r="AO1092" i="5"/>
  <c r="AO1198" i="5"/>
  <c r="AO534" i="5"/>
  <c r="AO533" i="5"/>
  <c r="AO532" i="5"/>
  <c r="AO531" i="5"/>
  <c r="AO529" i="5"/>
  <c r="AO527" i="5"/>
  <c r="AO512" i="5"/>
  <c r="AO951" i="5"/>
  <c r="AO333" i="5"/>
  <c r="AO545" i="5"/>
  <c r="AO167" i="5"/>
  <c r="AO170" i="5"/>
  <c r="AO377" i="5"/>
  <c r="AO1173" i="5"/>
  <c r="AO154" i="5"/>
  <c r="AO1148" i="5"/>
  <c r="AO63" i="5"/>
  <c r="AO1048" i="5"/>
  <c r="AO663" i="5"/>
  <c r="AO463" i="5"/>
  <c r="AO172" i="5"/>
  <c r="AO595" i="5"/>
  <c r="AO557" i="5"/>
  <c r="AO1199" i="5"/>
  <c r="AO476" i="5"/>
  <c r="AO870" i="5"/>
  <c r="AO1200" i="5"/>
  <c r="AO343" i="5"/>
  <c r="AO253" i="5"/>
  <c r="AO922" i="5"/>
  <c r="AO568" i="5"/>
  <c r="AO544" i="5"/>
  <c r="AO421" i="5"/>
  <c r="AO203" i="5"/>
  <c r="AO371" i="5"/>
  <c r="AO879" i="5"/>
  <c r="AO106" i="5"/>
  <c r="AO1236" i="5"/>
  <c r="AO682" i="5"/>
  <c r="AO676" i="5"/>
  <c r="AO987" i="5"/>
  <c r="AO357" i="5"/>
  <c r="AO889" i="5"/>
  <c r="AO1228" i="5"/>
  <c r="AO335" i="5"/>
  <c r="AO1174" i="5"/>
  <c r="AO1268" i="5"/>
  <c r="AO362" i="5"/>
  <c r="AO1272" i="5"/>
  <c r="AO958" i="5"/>
  <c r="AO896" i="5"/>
  <c r="AO458" i="5"/>
  <c r="AO1015" i="5"/>
  <c r="AO194" i="5"/>
  <c r="AO576" i="5"/>
  <c r="AO57" i="5"/>
  <c r="AO416" i="5"/>
  <c r="AO633" i="5"/>
  <c r="AO344" i="5"/>
  <c r="AO494" i="5"/>
  <c r="AO288" i="5"/>
  <c r="AO430" i="5"/>
  <c r="AO837" i="5"/>
  <c r="AO449" i="5"/>
  <c r="AO36" i="5"/>
  <c r="AO957" i="5"/>
  <c r="AO308" i="5"/>
  <c r="AO897" i="5"/>
  <c r="AO485" i="5"/>
  <c r="AO878" i="5"/>
  <c r="AO407" i="5"/>
  <c r="AO931" i="5"/>
  <c r="AO232" i="5"/>
  <c r="AO829" i="5"/>
  <c r="AO1129" i="5"/>
  <c r="AO201" i="5"/>
  <c r="AO195" i="5"/>
  <c r="AO874" i="5"/>
  <c r="AO1028" i="5"/>
  <c r="AO571" i="5"/>
  <c r="AO960" i="5"/>
  <c r="AO913" i="5"/>
  <c r="AO555" i="5"/>
  <c r="AO766" i="5"/>
  <c r="AO559" i="5"/>
  <c r="AO504" i="5"/>
  <c r="AO245" i="5"/>
  <c r="AO456" i="5"/>
  <c r="AO991" i="5"/>
  <c r="AO257" i="5"/>
  <c r="AO522" i="5"/>
  <c r="AO755" i="5"/>
  <c r="AO445" i="5"/>
  <c r="AO290" i="5"/>
  <c r="AO455" i="5"/>
  <c r="AO574" i="5"/>
  <c r="AO394" i="5"/>
  <c r="AO388" i="5"/>
  <c r="AO774" i="5"/>
  <c r="AO763" i="5"/>
  <c r="AO771" i="5"/>
  <c r="AO615" i="5"/>
  <c r="AO459" i="5"/>
  <c r="AO241" i="5"/>
  <c r="AO78" i="5"/>
  <c r="AO1037" i="5"/>
  <c r="AO621" i="5"/>
  <c r="AO873" i="5"/>
  <c r="AO768" i="5"/>
  <c r="AO1175" i="5"/>
  <c r="AO482" i="5"/>
  <c r="AO84" i="5"/>
  <c r="AO1250" i="5"/>
  <c r="AO1189" i="5"/>
  <c r="AO929" i="5"/>
  <c r="AO315" i="5"/>
  <c r="AO1190" i="5"/>
  <c r="AO336" i="5"/>
  <c r="AO135" i="5"/>
  <c r="AO498" i="5"/>
  <c r="AO732" i="5"/>
  <c r="AO249" i="5"/>
  <c r="AO930" i="5"/>
  <c r="AO229" i="5"/>
  <c r="AO765" i="5"/>
  <c r="AO672" i="5"/>
  <c r="AO286" i="5"/>
  <c r="AO98" i="5"/>
  <c r="AO547" i="5"/>
  <c r="AO1080" i="5"/>
  <c r="AO87" i="5"/>
  <c r="AO401" i="5"/>
  <c r="AO1230" i="5"/>
  <c r="AO1008" i="5"/>
  <c r="AO788" i="5"/>
  <c r="AO342" i="5"/>
  <c r="AO178" i="5"/>
  <c r="AO410" i="5"/>
  <c r="AO486" i="5"/>
  <c r="AO936" i="5"/>
  <c r="AO738" i="5"/>
  <c r="AO535" i="5"/>
  <c r="AO924" i="5"/>
  <c r="AO877" i="5"/>
  <c r="AO1121" i="5"/>
  <c r="AO40" i="5"/>
  <c r="AO198" i="5"/>
  <c r="AO785" i="5"/>
  <c r="AO1109" i="5"/>
  <c r="AO1039" i="5"/>
  <c r="AO129" i="5"/>
  <c r="AO863" i="5"/>
  <c r="AO334" i="5"/>
  <c r="AO353" i="5"/>
  <c r="AO446" i="5"/>
  <c r="AO1262" i="5"/>
  <c r="AO428" i="5"/>
  <c r="AO758" i="5"/>
  <c r="AO1111" i="5"/>
  <c r="AO115" i="5"/>
  <c r="AO541" i="5"/>
  <c r="AO1202" i="5"/>
  <c r="AO374" i="5"/>
  <c r="AO1212" i="5"/>
  <c r="AO552" i="5"/>
  <c r="AO554" i="5"/>
  <c r="AO54" i="5"/>
  <c r="AO392" i="5"/>
  <c r="AO1112" i="5"/>
  <c r="AO233" i="5"/>
  <c r="AO411" i="5"/>
  <c r="AO138" i="5"/>
  <c r="AO709" i="5"/>
  <c r="AO77" i="5"/>
  <c r="AO214" i="5"/>
  <c r="AO101" i="5"/>
  <c r="AO634" i="5"/>
  <c r="AO1081" i="5"/>
  <c r="AO917" i="5"/>
  <c r="AO710" i="5"/>
  <c r="AO465" i="5"/>
  <c r="AO846" i="5"/>
  <c r="AO616" i="5"/>
  <c r="AO420" i="5"/>
  <c r="AO673" i="5"/>
  <c r="AO645" i="5"/>
  <c r="AO900" i="5"/>
  <c r="AO905" i="5"/>
  <c r="AO385" i="5"/>
  <c r="AO332" i="5"/>
  <c r="AO1073" i="5"/>
  <c r="AO1074" i="5"/>
  <c r="AO1049" i="5"/>
  <c r="AO695" i="5"/>
  <c r="AO1130" i="5"/>
  <c r="AO643" i="5"/>
  <c r="AO707" i="5"/>
  <c r="AO440" i="5"/>
  <c r="AO747" i="5"/>
  <c r="AO680" i="5"/>
  <c r="AO244" i="5"/>
  <c r="AO813" i="5"/>
  <c r="AO1110" i="5"/>
  <c r="AO880" i="5"/>
  <c r="AO561" i="5"/>
  <c r="AO560" i="5"/>
  <c r="AO514" i="5"/>
  <c r="AO159" i="5"/>
  <c r="AO450" i="5"/>
  <c r="AO983" i="5"/>
  <c r="AO91" i="5"/>
  <c r="AO492" i="5"/>
  <c r="AO713" i="5"/>
  <c r="AO901" i="5"/>
  <c r="AO915" i="5"/>
  <c r="AO171" i="5"/>
  <c r="AO1251" i="5"/>
  <c r="AO454" i="5"/>
  <c r="AO819" i="5"/>
  <c r="AO331" i="5"/>
  <c r="AO657" i="5"/>
  <c r="AO184" i="5"/>
  <c r="AO589" i="5"/>
  <c r="AO944" i="5"/>
  <c r="AO219" i="5"/>
  <c r="AO681" i="5"/>
  <c r="AO43" i="5"/>
  <c r="AO347" i="5"/>
  <c r="AO341" i="5"/>
  <c r="AO1182" i="5"/>
  <c r="AO820" i="5"/>
  <c r="AO664" i="5"/>
  <c r="AO519" i="5"/>
  <c r="AO742" i="5"/>
  <c r="AO1113" i="5"/>
  <c r="AO1181" i="5"/>
  <c r="AO1183" i="5"/>
  <c r="AO726" i="5"/>
  <c r="AO126" i="5"/>
  <c r="AO206" i="5"/>
  <c r="AO499" i="5"/>
  <c r="AO741" i="5"/>
  <c r="AO687" i="5"/>
  <c r="AO688" i="5"/>
  <c r="AO640" i="5"/>
  <c r="AO693" i="5"/>
  <c r="AO1131" i="5"/>
  <c r="AO299" i="5"/>
  <c r="AO868" i="5"/>
  <c r="AO42" i="5"/>
  <c r="AO56" i="5"/>
  <c r="AO470" i="5"/>
  <c r="AO1243" i="5"/>
  <c r="AO51" i="5"/>
  <c r="AO550" i="5"/>
  <c r="AO641" i="5"/>
  <c r="AO414" i="5"/>
  <c r="AO162" i="5"/>
  <c r="AO740" i="5"/>
  <c r="AO429" i="5"/>
  <c r="AO1124" i="5"/>
  <c r="AO806" i="5"/>
  <c r="AO258" i="5"/>
  <c r="AO452" i="5"/>
  <c r="AO724" i="5"/>
  <c r="AO272" i="5"/>
  <c r="AO909" i="5"/>
  <c r="AO582" i="5"/>
  <c r="AO948" i="5"/>
  <c r="AO787" i="5"/>
  <c r="AO733" i="5"/>
  <c r="AO209" i="5"/>
  <c r="AO677" i="5"/>
  <c r="AO368" i="5"/>
  <c r="AO979" i="5"/>
  <c r="AO690" i="5"/>
  <c r="AO539" i="5"/>
  <c r="AO210" i="5"/>
  <c r="AO965" i="5"/>
  <c r="AO745" i="5"/>
  <c r="AO715" i="5"/>
  <c r="AO1069" i="5"/>
  <c r="AO706" i="5"/>
  <c r="AO1151" i="5"/>
  <c r="AO853" i="5"/>
  <c r="AO515" i="5"/>
  <c r="AO551" i="5"/>
  <c r="AO833" i="5"/>
  <c r="AO310" i="5"/>
  <c r="AO1038" i="5"/>
  <c r="AO885" i="5"/>
  <c r="AO719" i="5"/>
  <c r="AO472" i="5"/>
  <c r="AO395" i="5"/>
  <c r="AO835" i="5"/>
  <c r="AO279" i="5"/>
  <c r="AO847" i="5"/>
  <c r="AO182" i="5"/>
  <c r="AO444" i="5"/>
  <c r="AO1051" i="5"/>
  <c r="AO402" i="5"/>
  <c r="AO381" i="5"/>
  <c r="AO523" i="5"/>
  <c r="AO691" i="5"/>
  <c r="AO584" i="5"/>
  <c r="AO212" i="5"/>
  <c r="AO730" i="5"/>
  <c r="AO468" i="5"/>
  <c r="AO192" i="5"/>
  <c r="AO423" i="5"/>
  <c r="AO538" i="5"/>
  <c r="AO692" i="5"/>
  <c r="AO292" i="5"/>
  <c r="AO888" i="5"/>
  <c r="AO1267" i="5"/>
  <c r="AO661" i="5"/>
  <c r="AO716" i="5"/>
  <c r="AO145" i="5"/>
  <c r="AO604" i="5"/>
  <c r="AO952" i="5"/>
  <c r="AO124" i="5"/>
  <c r="AO132" i="5"/>
  <c r="AO1257" i="5"/>
  <c r="AO293" i="5"/>
  <c r="AO609" i="5"/>
  <c r="AO651" i="5"/>
  <c r="AO1123" i="5"/>
  <c r="AO769" i="5"/>
  <c r="AO47" i="5"/>
  <c r="AO37" i="5"/>
  <c r="AO230" i="5"/>
  <c r="AO1229" i="5"/>
  <c r="AO786" i="5"/>
  <c r="AO358" i="5"/>
  <c r="AO721" i="5"/>
  <c r="AO729" i="5"/>
  <c r="AO996" i="5"/>
  <c r="AO727" i="5"/>
  <c r="AO1266" i="5"/>
  <c r="AO513" i="5"/>
  <c r="AO617" i="5"/>
  <c r="AO670" i="5"/>
  <c r="AO1133" i="5"/>
  <c r="AO620" i="5"/>
  <c r="AO712" i="5"/>
  <c r="AO646" i="5"/>
  <c r="AO117" i="5"/>
  <c r="AO365" i="5"/>
  <c r="AO736" i="5"/>
  <c r="AO908" i="5"/>
  <c r="AO898" i="5"/>
  <c r="AO131" i="5"/>
  <c r="AO934" i="5"/>
  <c r="AO409" i="5"/>
  <c r="AO179" i="5"/>
  <c r="AO44" i="5"/>
  <c r="AO703" i="5"/>
  <c r="AO403" i="5"/>
  <c r="AO350" i="5"/>
  <c r="AO945" i="5"/>
  <c r="AO569" i="5"/>
  <c r="AO481" i="5"/>
  <c r="AO537" i="5"/>
  <c r="AO798" i="5"/>
  <c r="AO782" i="5"/>
  <c r="AO181" i="5"/>
  <c r="AO937" i="5"/>
  <c r="AO1033" i="5"/>
  <c r="AO591" i="5"/>
  <c r="AO800" i="5"/>
  <c r="AO902" i="5"/>
  <c r="AO111" i="5"/>
  <c r="AO1100" i="5"/>
  <c r="AO985" i="5"/>
  <c r="AO518" i="5"/>
  <c r="AO808" i="5"/>
  <c r="AO653" i="5"/>
  <c r="AO959" i="5"/>
  <c r="AO783" i="5"/>
  <c r="AO723" i="5"/>
  <c r="AO70" i="5"/>
  <c r="AO702" i="5"/>
  <c r="AO405" i="5"/>
  <c r="AO406" i="5"/>
  <c r="AO264" i="5"/>
  <c r="AO553" i="5"/>
  <c r="AO696" i="5"/>
  <c r="AO280" i="5"/>
  <c r="AO302" i="5"/>
  <c r="AO250" i="5"/>
  <c r="AO536" i="5"/>
  <c r="AO75" i="5"/>
  <c r="AO977" i="5"/>
  <c r="AO875" i="5"/>
  <c r="AO266" i="5"/>
  <c r="AO281" i="5"/>
  <c r="AO139" i="5"/>
  <c r="AO478" i="5"/>
  <c r="AO1027" i="5"/>
  <c r="AO1168" i="5"/>
  <c r="AO82" i="5"/>
  <c r="AO1023" i="5"/>
  <c r="AO360" i="5"/>
  <c r="AO1222" i="5"/>
  <c r="AO88" i="5"/>
  <c r="AO226" i="5"/>
  <c r="AO261" i="5"/>
  <c r="AO650" i="5"/>
  <c r="AO396" i="5"/>
  <c r="AO581" i="5"/>
  <c r="AO1019" i="5"/>
  <c r="AO916" i="5"/>
  <c r="AO580" i="5"/>
  <c r="AO1256" i="5"/>
  <c r="AO92" i="5"/>
  <c r="AO903" i="5"/>
  <c r="AO793" i="5"/>
  <c r="AO767" i="5"/>
  <c r="AO749" i="5"/>
  <c r="AO35" i="5"/>
  <c r="AO807" i="5"/>
  <c r="AO507" i="5"/>
  <c r="AO994" i="5"/>
  <c r="AO95" i="5"/>
  <c r="AO366" i="5"/>
  <c r="AO890" i="5"/>
  <c r="AO1213" i="5"/>
  <c r="AO1116" i="5"/>
  <c r="AO570" i="5"/>
  <c r="AO1024" i="5"/>
  <c r="AO153" i="5"/>
  <c r="AO1134" i="5"/>
  <c r="AO1223" i="5"/>
  <c r="AO275" i="5"/>
  <c r="AO1036" i="5"/>
  <c r="AO995" i="5"/>
  <c r="AO1226" i="5"/>
  <c r="AO556" i="5"/>
  <c r="AO1011" i="5"/>
  <c r="AO151" i="5"/>
  <c r="AO155" i="5"/>
  <c r="AO399" i="5"/>
  <c r="AO59" i="5"/>
  <c r="AO1164" i="5"/>
  <c r="AO883" i="5"/>
  <c r="AO193" i="5"/>
  <c r="AO1021" i="5"/>
  <c r="AO750" i="5"/>
  <c r="AO1114" i="5"/>
  <c r="AO105" i="5"/>
  <c r="AO435" i="5"/>
  <c r="AO147" i="5"/>
  <c r="AO760" i="5"/>
  <c r="AO1150" i="5"/>
  <c r="AO619" i="5"/>
  <c r="AO1010" i="5"/>
  <c r="AO1192" i="5"/>
  <c r="AO671" i="5"/>
  <c r="AO725" i="5"/>
  <c r="AO128" i="5"/>
  <c r="AO490" i="5"/>
  <c r="AO585" i="5"/>
  <c r="AO213" i="5"/>
  <c r="AO380" i="5"/>
  <c r="AO1042" i="5"/>
  <c r="AO637" i="5"/>
  <c r="AO148" i="5"/>
  <c r="AO734" i="5"/>
  <c r="AO501" i="5"/>
  <c r="AO262" i="5"/>
  <c r="AO45" i="5"/>
  <c r="AO623" i="5"/>
  <c r="AO792" i="5"/>
  <c r="AO413" i="5"/>
  <c r="AO895" i="5"/>
  <c r="AO361" i="5"/>
  <c r="AO169" i="5"/>
  <c r="AO861" i="5"/>
  <c r="AO1153" i="5"/>
  <c r="AO55" i="5"/>
  <c r="AO441" i="5"/>
  <c r="AO1152" i="5"/>
  <c r="AO654" i="5"/>
  <c r="AO594" i="5"/>
  <c r="AO503" i="5"/>
  <c r="AO542" i="5"/>
  <c r="AO120" i="5"/>
  <c r="AO1172" i="5"/>
  <c r="AO826" i="5"/>
  <c r="AO947" i="5"/>
  <c r="AO38" i="5"/>
  <c r="AO998" i="5"/>
  <c r="AO990" i="5"/>
  <c r="AO967" i="5"/>
  <c r="AO629" i="5"/>
  <c r="AO108" i="5"/>
  <c r="AO432" i="5"/>
  <c r="AO437" i="5"/>
  <c r="AO1193" i="5"/>
  <c r="AO116" i="5"/>
  <c r="AO1053" i="5"/>
  <c r="AO355" i="5"/>
  <c r="AO962" i="5"/>
  <c r="AO224" i="5"/>
  <c r="AO855" i="5"/>
  <c r="AO614" i="5"/>
  <c r="AO1220" i="5"/>
  <c r="AO104" i="5"/>
  <c r="AO506" i="5"/>
  <c r="AO140" i="5"/>
  <c r="AO865" i="5"/>
  <c r="AO912" i="5"/>
  <c r="AO349" i="5"/>
  <c r="AO109" i="5"/>
  <c r="AO647" i="5"/>
  <c r="AO1125" i="5"/>
  <c r="AO1012" i="5"/>
  <c r="AO390" i="5"/>
  <c r="AO999" i="5"/>
  <c r="AO79" i="5"/>
  <c r="AO1022" i="5"/>
  <c r="AO1165" i="5"/>
  <c r="AO50" i="5"/>
  <c r="AO856" i="5"/>
  <c r="AO1161" i="5"/>
  <c r="AO869" i="5"/>
  <c r="AO1025" i="5"/>
  <c r="AO849" i="5"/>
  <c r="AO1169" i="5"/>
  <c r="AO1170" i="5"/>
  <c r="AO1026" i="5"/>
  <c r="AO1043" i="5"/>
  <c r="AO563" i="5"/>
  <c r="AO1030" i="5"/>
  <c r="AO1210" i="5"/>
  <c r="AO926" i="5"/>
  <c r="AO1246" i="5"/>
  <c r="AO993" i="5"/>
  <c r="AO1005" i="5"/>
  <c r="AO1244" i="5"/>
  <c r="AO85" i="5"/>
  <c r="AO844" i="5"/>
  <c r="AO133" i="5"/>
  <c r="AO1115" i="5"/>
  <c r="AO1054" i="5"/>
  <c r="AO1070" i="5"/>
  <c r="AO1117" i="5"/>
  <c r="AO1050" i="5"/>
  <c r="AO1127" i="5"/>
  <c r="AO528" i="5"/>
  <c r="AO442" i="5"/>
  <c r="AO187" i="5"/>
  <c r="AO704" i="5"/>
  <c r="AO149" i="5"/>
  <c r="AO1097" i="5"/>
  <c r="AO794" i="5"/>
  <c r="AO639" i="5"/>
  <c r="AO1132" i="5"/>
  <c r="AO191" i="5"/>
  <c r="AO857" i="5"/>
  <c r="AO285" i="5"/>
  <c r="AO268" i="5"/>
  <c r="AO665" i="5"/>
  <c r="AO176" i="5"/>
  <c r="AO717" i="5"/>
  <c r="AO127" i="5"/>
  <c r="AO291" i="5"/>
  <c r="AO240" i="5"/>
  <c r="AO970" i="5"/>
  <c r="AO1163" i="5"/>
  <c r="AO1167" i="5"/>
  <c r="AO744" i="5"/>
  <c r="AO1254" i="5"/>
  <c r="AO1237" i="5"/>
  <c r="AO425" i="5"/>
  <c r="AO1233" i="5"/>
  <c r="AO884" i="5"/>
  <c r="AO1014" i="5"/>
  <c r="AO189" i="5"/>
  <c r="AO190" i="5"/>
  <c r="AO1261" i="5"/>
  <c r="AO1101" i="5"/>
  <c r="AO943" i="5"/>
  <c r="AO697" i="5"/>
  <c r="AO502" i="5"/>
  <c r="AO321" i="5"/>
  <c r="AO164" i="5"/>
  <c r="AO216" i="5"/>
  <c r="AO53" i="5"/>
  <c r="AO453" i="5"/>
  <c r="AO743" i="5"/>
  <c r="AO1178" i="5"/>
  <c r="AO340" i="5"/>
  <c r="AO543" i="5"/>
  <c r="AO548" i="5"/>
  <c r="AO471" i="5"/>
  <c r="AO448" i="5"/>
  <c r="AO327" i="5"/>
  <c r="AO1096" i="5"/>
  <c r="AO318" i="5"/>
  <c r="AO954" i="5"/>
  <c r="AO1088" i="5"/>
  <c r="AO1000" i="5"/>
  <c r="AO239" i="5"/>
  <c r="AO300" i="5"/>
  <c r="AO1135" i="5"/>
  <c r="AO208" i="5"/>
  <c r="AO317" i="5"/>
  <c r="AO316" i="5"/>
  <c r="AO320" i="5"/>
  <c r="AO329" i="5"/>
  <c r="AO1194" i="5"/>
  <c r="AO799" i="5"/>
  <c r="AO277" i="5"/>
  <c r="AO422" i="5"/>
  <c r="AO587" i="5"/>
  <c r="AO540" i="5"/>
  <c r="AO1221" i="5"/>
  <c r="AO685" i="5"/>
  <c r="AO1136" i="5"/>
  <c r="AO386" i="5"/>
  <c r="AO301" i="5"/>
  <c r="AO1118" i="5"/>
  <c r="AO144" i="5"/>
  <c r="AO876" i="5"/>
  <c r="AO303" i="5"/>
  <c r="AO803" i="5"/>
  <c r="AO694" i="5"/>
  <c r="AO218" i="5"/>
  <c r="AO370" i="5"/>
  <c r="AO814" i="5"/>
  <c r="AO624" i="5"/>
  <c r="AO283" i="5"/>
  <c r="AO382" i="5"/>
  <c r="AO1017" i="5"/>
  <c r="AO113" i="5"/>
  <c r="AO964" i="5"/>
  <c r="AO772" i="5"/>
  <c r="AO168" i="5"/>
  <c r="AO173" i="5"/>
  <c r="AO1055" i="5"/>
  <c r="AO699" i="5"/>
  <c r="AO41" i="5"/>
  <c r="AO469" i="5"/>
  <c r="AO984" i="5"/>
  <c r="AO946" i="5"/>
  <c r="AO815" i="5"/>
  <c r="AO932" i="5"/>
  <c r="AO508" i="5"/>
  <c r="AO1108" i="5"/>
  <c r="AO447" i="5"/>
  <c r="AO1002" i="5"/>
  <c r="AO125" i="5"/>
  <c r="AO1253" i="5"/>
  <c r="AO997" i="5"/>
  <c r="AO319" i="5"/>
  <c r="AO751" i="5"/>
  <c r="AO638" i="5"/>
  <c r="AO662" i="5"/>
  <c r="AO1162" i="5"/>
  <c r="AO872" i="5"/>
  <c r="AO460" i="5"/>
  <c r="AO834" i="5"/>
  <c r="AO96" i="5"/>
  <c r="AO899" i="5"/>
  <c r="AO684" i="5"/>
  <c r="AO1274" i="5"/>
  <c r="AO605" i="5"/>
  <c r="AO521" i="5"/>
  <c r="AO992" i="5"/>
  <c r="AO174" i="5"/>
  <c r="AO596" i="5"/>
  <c r="AO483" i="5"/>
  <c r="AO894" i="5"/>
  <c r="AO1258" i="5"/>
  <c r="AO328" i="5"/>
  <c r="AO427" i="5"/>
  <c r="AO378" i="5"/>
  <c r="AO918" i="5"/>
  <c r="AO71" i="5"/>
  <c r="AO652" i="5"/>
  <c r="AO976" i="5"/>
  <c r="AO1020" i="5"/>
  <c r="AO99" i="5"/>
  <c r="AO256" i="5"/>
  <c r="AO1047" i="5"/>
  <c r="AO467" i="5"/>
  <c r="AO1119" i="5"/>
  <c r="AO48" i="5"/>
  <c r="AO735" i="5"/>
  <c r="AO828" i="5"/>
  <c r="AO942" i="5"/>
  <c r="AO175" i="5"/>
  <c r="AO689" i="5"/>
  <c r="AO1040" i="5"/>
  <c r="AO287" i="5"/>
  <c r="AO1102" i="5"/>
  <c r="AO352" i="5"/>
  <c r="AO1104" i="5"/>
  <c r="AO832" i="5"/>
  <c r="AO130" i="5"/>
  <c r="AO1120" i="5"/>
  <c r="AO648" i="5"/>
  <c r="AO714" i="5"/>
  <c r="AO718" i="5"/>
  <c r="AO1138" i="5"/>
  <c r="AO222" i="5"/>
  <c r="AO867" i="5"/>
  <c r="AO573" i="5"/>
  <c r="AO1209" i="5"/>
  <c r="AO572" i="5"/>
  <c r="AO810" i="5"/>
  <c r="AO1215" i="5"/>
  <c r="AO64" i="5"/>
  <c r="AO136" i="5"/>
  <c r="AO778" i="5"/>
  <c r="AO1219" i="5"/>
  <c r="AO1179" i="5"/>
  <c r="AO1166" i="5"/>
  <c r="AO265" i="5"/>
  <c r="AO68" i="5"/>
  <c r="AO841" i="5"/>
  <c r="AO199" i="5"/>
  <c r="AO1056" i="5"/>
  <c r="AO94" i="5"/>
  <c r="AO397" i="5"/>
  <c r="AO1185" i="5"/>
  <c r="AO606" i="5"/>
  <c r="AO567" i="5"/>
  <c r="AO1160" i="5"/>
  <c r="AO1188" i="5"/>
  <c r="AO613" i="5"/>
  <c r="AO816" i="5"/>
  <c r="AO1260" i="5"/>
  <c r="AO314" i="5"/>
  <c r="AO186" i="5"/>
  <c r="AO1255" i="5"/>
  <c r="AO678" i="5"/>
  <c r="AO202" i="5"/>
  <c r="AO417" i="5"/>
  <c r="AO1046" i="5"/>
  <c r="AO1128" i="5"/>
  <c r="AO781" i="5"/>
  <c r="AO823" i="5"/>
  <c r="AO1270" i="5"/>
  <c r="AO1029" i="5"/>
  <c r="AO666" i="5"/>
  <c r="AO577" i="5"/>
  <c r="AO757" i="5"/>
  <c r="AO260" i="5"/>
  <c r="AO237" i="5"/>
  <c r="AO141" i="5"/>
  <c r="AO228" i="5"/>
  <c r="AO234" i="5"/>
  <c r="AO348" i="5"/>
  <c r="AO356" i="5"/>
  <c r="AO359" i="5"/>
  <c r="AO1106" i="5"/>
  <c r="AO142" i="5"/>
  <c r="AO904" i="5"/>
  <c r="AO797" i="5"/>
  <c r="AO1158" i="5"/>
  <c r="AO1001" i="5"/>
  <c r="AO102" i="5"/>
  <c r="AO1007" i="5"/>
  <c r="AO860" i="5"/>
  <c r="AO76" i="5"/>
  <c r="AO818" i="5"/>
  <c r="AO1149" i="5"/>
  <c r="AO338" i="5"/>
  <c r="AO920" i="5"/>
  <c r="AO859" i="5"/>
  <c r="AO100" i="5"/>
  <c r="AO1086" i="5"/>
  <c r="AO1031" i="5"/>
  <c r="AO1013" i="5"/>
  <c r="AO238" i="5"/>
  <c r="AO753" i="5"/>
  <c r="AO1147" i="5"/>
  <c r="AO122" i="5"/>
  <c r="AO90" i="5"/>
  <c r="AO720" i="5"/>
  <c r="AO398" i="5"/>
  <c r="AO1265" i="5"/>
  <c r="AO1239" i="5"/>
  <c r="AO137" i="5"/>
  <c r="AO1141" i="5"/>
  <c r="AO1084" i="5"/>
  <c r="AO223" i="5"/>
  <c r="AO921" i="5"/>
  <c r="AO255" i="5"/>
  <c r="AO259" i="5"/>
  <c r="AO836" i="5"/>
  <c r="AO1139" i="5"/>
  <c r="AO473" i="5"/>
  <c r="AO107" i="5"/>
  <c r="AO1087" i="5"/>
  <c r="AO791" i="5"/>
  <c r="AO1234" i="5"/>
  <c r="AO1076" i="5"/>
  <c r="AO1009" i="5"/>
  <c r="AO426" i="5"/>
  <c r="AO801" i="5"/>
  <c r="AO802" i="5"/>
  <c r="AO517" i="5"/>
  <c r="AO881" i="5"/>
  <c r="AO289" i="5"/>
  <c r="AO487" i="5"/>
  <c r="AO928" i="5"/>
  <c r="AO217" i="5"/>
  <c r="AO1242" i="5"/>
  <c r="AO956" i="5"/>
  <c r="AO204" i="5"/>
  <c r="AO278" i="5"/>
  <c r="AO157" i="5"/>
  <c r="AO1075" i="5"/>
  <c r="AO862" i="5"/>
  <c r="AO746" i="5"/>
  <c r="AO599" i="5"/>
  <c r="AO966" i="5"/>
  <c r="AO205" i="5"/>
  <c r="AO854" i="5"/>
  <c r="AO590" i="5"/>
  <c r="AO592" i="5"/>
  <c r="AO200" i="5"/>
  <c r="AO773" i="5"/>
  <c r="AO635" i="5"/>
  <c r="AO700" i="5"/>
  <c r="AO882" i="5"/>
  <c r="AO296" i="5"/>
  <c r="AO1004" i="5"/>
  <c r="AO923" i="5"/>
  <c r="AO479" i="5"/>
  <c r="AO852" i="5"/>
  <c r="AO143" i="5"/>
  <c r="AO383" i="5"/>
  <c r="AO58" i="5"/>
  <c r="AO892" i="5"/>
  <c r="AO161" i="5"/>
  <c r="AO1034" i="5"/>
  <c r="AO575" i="5"/>
  <c r="AO731" i="5"/>
  <c r="AO722" i="5"/>
  <c r="AO1140" i="5"/>
  <c r="AO759" i="5"/>
  <c r="AO588" i="5"/>
  <c r="AO1122" i="5"/>
  <c r="AO1235" i="5"/>
  <c r="AO610" i="5"/>
  <c r="AO495" i="5"/>
  <c r="AO505" i="5"/>
  <c r="AO1273" i="5"/>
  <c r="AO123" i="5"/>
  <c r="AO367" i="5"/>
  <c r="AO80" i="5"/>
  <c r="AO433" i="5"/>
  <c r="AO305" i="5"/>
  <c r="AO496" i="5"/>
  <c r="AO1204" i="5"/>
  <c r="AO1264" i="5"/>
  <c r="AO488" i="5"/>
  <c r="AO1016" i="5"/>
  <c r="AO764" i="5"/>
  <c r="AO830" i="5"/>
  <c r="AO858" i="5"/>
  <c r="AO978" i="5"/>
  <c r="AO986" i="5"/>
  <c r="AO389" i="5"/>
  <c r="AO981" i="5"/>
  <c r="AO497" i="5"/>
  <c r="AO188" i="5"/>
  <c r="AO60" i="5"/>
  <c r="AO524" i="5"/>
  <c r="AO644" i="5"/>
  <c r="AO579" i="5"/>
  <c r="AO269" i="5"/>
  <c r="AO81" i="5"/>
  <c r="AO770" i="5"/>
  <c r="AO97" i="5"/>
  <c r="AO546" i="5"/>
  <c r="AO393" i="5"/>
  <c r="AO910" i="5"/>
  <c r="AO34" i="5"/>
  <c r="AO975" i="5"/>
  <c r="AO919" i="5"/>
  <c r="AO412" i="5"/>
  <c r="AO158" i="5"/>
  <c r="AO1247" i="5"/>
  <c r="AO74" i="5"/>
  <c r="AO866" i="5"/>
  <c r="AO839" i="5"/>
  <c r="AO739" i="5"/>
  <c r="AO150" i="5"/>
  <c r="AO598" i="5"/>
  <c r="AO231" i="5"/>
  <c r="AO667" i="5"/>
  <c r="AO675" i="5"/>
  <c r="AO1105" i="5"/>
  <c r="AO69" i="5"/>
  <c r="AO373" i="5"/>
  <c r="AO491" i="5"/>
  <c r="AO705" i="5"/>
  <c r="AO295" i="5"/>
  <c r="AO306" i="5"/>
  <c r="AO1057" i="5"/>
  <c r="AO134" i="5"/>
  <c r="AO989" i="5"/>
  <c r="AO971" i="5"/>
  <c r="AO754" i="5"/>
  <c r="AO160" i="5"/>
  <c r="AO655" i="5"/>
  <c r="AO686" i="5"/>
  <c r="AO701" i="5"/>
  <c r="AO1032" i="5"/>
  <c r="AO439" i="5"/>
  <c r="AO762" i="5"/>
  <c r="AO419" i="5"/>
  <c r="AO1058" i="5"/>
  <c r="AO1071" i="5"/>
  <c r="AO776" i="5"/>
  <c r="AO270" i="5"/>
  <c r="AO1041" i="5"/>
  <c r="AO276" i="5"/>
  <c r="AO273" i="5"/>
  <c r="AO1059" i="5"/>
  <c r="AO324" i="5"/>
  <c r="AO323" i="5"/>
  <c r="AO914" i="5"/>
  <c r="AO968" i="5"/>
  <c r="AO974" i="5"/>
  <c r="AO391" i="5"/>
  <c r="AO211" i="5"/>
  <c r="AO1187" i="5"/>
  <c r="AO831" i="5"/>
  <c r="AO1085" i="5"/>
  <c r="AO601" i="5"/>
  <c r="AO683" i="5"/>
  <c r="AO578" i="5"/>
  <c r="AO480" i="5"/>
  <c r="AO404" i="5"/>
  <c r="AO1225" i="5"/>
  <c r="AO756" i="5"/>
  <c r="AO658" i="5"/>
  <c r="AO83" i="5"/>
  <c r="AO462" i="5"/>
  <c r="AO1184" i="5"/>
  <c r="AO384" i="5"/>
  <c r="AO242" i="5"/>
  <c r="AO1095" i="5"/>
  <c r="AO988" i="5"/>
  <c r="AO1060" i="5"/>
  <c r="AO1077" i="5"/>
  <c r="AO372" i="5"/>
  <c r="AO674" i="5"/>
  <c r="AO935" i="5"/>
  <c r="AO152" i="5"/>
  <c r="AO364" i="5"/>
  <c r="AO309" i="5"/>
  <c r="AO243" i="5"/>
  <c r="AO67" i="5"/>
  <c r="AO1180" i="5"/>
  <c r="AO451" i="5"/>
  <c r="AO933" i="5"/>
  <c r="AO474" i="5"/>
  <c r="AO825" i="5"/>
  <c r="AO93" i="5"/>
  <c r="AO1195" i="5"/>
  <c r="AO62" i="5"/>
  <c r="AO369" i="5"/>
  <c r="AO1072" i="5"/>
  <c r="AO1176" i="5"/>
  <c r="AO973" i="5"/>
  <c r="AO1159" i="5"/>
  <c r="AO811" i="5"/>
  <c r="AO822" i="5"/>
  <c r="AO1217" i="5"/>
  <c r="AO415" i="5"/>
  <c r="AO1052" i="5"/>
  <c r="AO1061" i="5"/>
  <c r="AO1196" i="5"/>
  <c r="AO1063" i="5"/>
  <c r="AO165" i="5"/>
  <c r="AO1044" i="5"/>
  <c r="AO66" i="5"/>
  <c r="AO1240" i="5"/>
  <c r="AO840" i="5"/>
  <c r="AO796" i="5"/>
  <c r="AO938" i="5"/>
  <c r="AO263" i="5"/>
  <c r="AO1137" i="5"/>
  <c r="AO711" i="5"/>
  <c r="AO510" i="5"/>
  <c r="AO509" i="5"/>
  <c r="AO1205" i="5"/>
  <c r="AO593" i="5"/>
  <c r="AO387" i="5"/>
  <c r="AO1145" i="5"/>
  <c r="AO659" i="5"/>
  <c r="AO1062" i="5"/>
  <c r="AO418" i="5"/>
  <c r="AO649" i="5"/>
  <c r="AO843" i="5"/>
  <c r="AO516" i="5"/>
  <c r="AO322" i="5"/>
  <c r="AO1241" i="5"/>
  <c r="AO183" i="5"/>
  <c r="AO906" i="5"/>
  <c r="AO708" i="5"/>
  <c r="AO805" i="5"/>
  <c r="AO1090" i="5"/>
  <c r="AO46" i="5"/>
  <c r="AO339" i="5"/>
  <c r="AO400" i="5"/>
  <c r="AO525" i="5"/>
  <c r="AO748" i="5"/>
  <c r="AO1249" i="5"/>
  <c r="AO313" i="5"/>
  <c r="AO1197" i="5"/>
  <c r="AO246" i="5"/>
  <c r="AO247" i="5"/>
  <c r="AO248" i="5"/>
  <c r="AO251" i="5"/>
  <c r="AO1045" i="5"/>
  <c r="AO311" i="5"/>
  <c r="AO1064" i="5"/>
  <c r="AO526" i="5"/>
  <c r="AO1224" i="5"/>
  <c r="AO1252" i="5"/>
  <c r="AO112" i="5"/>
  <c r="AO939" i="5"/>
  <c r="AO1103" i="5"/>
  <c r="AO622" i="5"/>
  <c r="AO871" i="5"/>
  <c r="AO950" i="5"/>
  <c r="AO282" i="5"/>
  <c r="AO1206" i="5"/>
  <c r="AO489" i="5"/>
  <c r="AO443" i="5"/>
  <c r="AO698" i="5"/>
  <c r="AO1208" i="5"/>
  <c r="AO600" i="5"/>
  <c r="AO1068" i="5"/>
  <c r="AO221" i="5"/>
  <c r="AO461" i="5"/>
  <c r="AO484" i="5"/>
  <c r="AO940" i="5"/>
  <c r="AO436" i="5"/>
  <c r="AO89" i="5"/>
  <c r="AO375" i="5"/>
  <c r="AO1107" i="5"/>
  <c r="AO891" i="5"/>
  <c r="AO146" i="5"/>
  <c r="AO775" i="5"/>
  <c r="AO207" i="5"/>
  <c r="AO679" i="5"/>
  <c r="AO1245" i="5"/>
  <c r="AO1003" i="5"/>
  <c r="AO804" i="5"/>
  <c r="AO86" i="5"/>
  <c r="AO949" i="5"/>
  <c r="AO611" i="5"/>
  <c r="AO1098" i="5"/>
  <c r="AO1018" i="5"/>
  <c r="AO812" i="5"/>
  <c r="AO376" i="5"/>
  <c r="AO817" i="5"/>
  <c r="AO562" i="5"/>
  <c r="AO777" i="5"/>
  <c r="AO953" i="5"/>
  <c r="AO530" i="5"/>
  <c r="AO907" i="5"/>
  <c r="AO809" i="5"/>
  <c r="AO827" i="5"/>
  <c r="AO607" i="5"/>
  <c r="AO1171" i="5"/>
  <c r="AO838" i="5"/>
  <c r="AO493" i="5"/>
  <c r="AO850" i="5"/>
  <c r="AO466" i="5"/>
  <c r="AO602" i="5"/>
  <c r="AO851" i="5"/>
  <c r="AO1248" i="5"/>
  <c r="AO784" i="5"/>
  <c r="AO307" i="5"/>
  <c r="AO330" i="5"/>
  <c r="AO1083" i="5"/>
  <c r="AO1177" i="5"/>
  <c r="AO626" i="5"/>
  <c r="AO627" i="5"/>
  <c r="AO969" i="5"/>
  <c r="AO1201" i="5"/>
  <c r="AO558" i="5"/>
  <c r="AO1126" i="5"/>
  <c r="AO941" i="5"/>
  <c r="AO1093" i="5"/>
  <c r="AO625" i="5"/>
  <c r="AO1207" i="5"/>
  <c r="AO789" i="5"/>
  <c r="AO795" i="5"/>
  <c r="AO632" i="5"/>
  <c r="AO1155" i="5"/>
  <c r="AO1275" i="5"/>
  <c r="AO564" i="5"/>
  <c r="AO911" i="5"/>
  <c r="AO354" i="5"/>
  <c r="AO72" i="5"/>
  <c r="AO438" i="5"/>
  <c r="AO408" i="5"/>
  <c r="AO1142" i="5"/>
  <c r="AO1218" i="5"/>
  <c r="AO1143" i="5"/>
  <c r="AO185" i="5"/>
  <c r="AO1067" i="5"/>
  <c r="AO1099" i="5"/>
  <c r="AO1154" i="5"/>
  <c r="AO1144" i="5"/>
  <c r="AO325" i="5"/>
  <c r="AO1146" i="5"/>
  <c r="AO660" i="5"/>
  <c r="AO220" i="5"/>
  <c r="AO955" i="5"/>
  <c r="AO961" i="5"/>
  <c r="AO294" i="5"/>
  <c r="AO887" i="5"/>
  <c r="AO1269" i="5"/>
  <c r="AO842" i="5"/>
  <c r="AO1065" i="5"/>
  <c r="AO1156" i="5"/>
  <c r="AO631" i="5"/>
  <c r="AO1157" i="5"/>
  <c r="AO630" i="5"/>
  <c r="AO565" i="5"/>
  <c r="AO566" i="5"/>
  <c r="AO1211" i="5"/>
  <c r="AO1078" i="5"/>
  <c r="AO737" i="5"/>
  <c r="AO196" i="5"/>
  <c r="AO1259" i="5"/>
  <c r="AO475" i="5"/>
  <c r="AO927" i="5"/>
  <c r="AO326" i="5"/>
  <c r="AO345" i="5"/>
  <c r="AO1186" i="5"/>
  <c r="AO1089" i="5"/>
  <c r="AO848" i="5"/>
  <c r="AO464" i="5"/>
  <c r="AO431" i="5"/>
  <c r="AO1238" i="5"/>
  <c r="AO284" i="5"/>
  <c r="AO197" i="5"/>
  <c r="AO780" i="5"/>
  <c r="AO457" i="5"/>
  <c r="AO163" i="5"/>
  <c r="AO1006" i="5"/>
  <c r="AO346" i="5"/>
  <c r="AO618" i="5"/>
  <c r="AO668" i="5"/>
  <c r="AO549" i="5"/>
  <c r="AO669" i="5"/>
  <c r="AO972" i="5"/>
  <c r="AO886" i="5"/>
  <c r="AO583" i="5"/>
  <c r="AO337" i="5"/>
  <c r="AO1232" i="5"/>
  <c r="AO180" i="5"/>
  <c r="AO39" i="5"/>
  <c r="AO73" i="5"/>
  <c r="AO114" i="5"/>
  <c r="AO864" i="5"/>
  <c r="AO274" i="5"/>
  <c r="AO500" i="5"/>
  <c r="AO824" i="5"/>
  <c r="AO1227" i="5"/>
  <c r="AO1035" i="5"/>
  <c r="AO156" i="5"/>
  <c r="AO227" i="5"/>
  <c r="AO1091" i="5"/>
  <c r="AO982" i="5"/>
  <c r="AO1271" i="5"/>
  <c r="AO642" i="5"/>
  <c r="AO215" i="5"/>
  <c r="AO225" i="5"/>
  <c r="AO434" i="5"/>
  <c r="AO298" i="5"/>
  <c r="AO379" i="5"/>
  <c r="AO1214" i="5"/>
  <c r="AO304" i="5"/>
  <c r="AO1263" i="5"/>
  <c r="AO728" i="5"/>
  <c r="AO1191" i="5"/>
  <c r="AO252" i="5"/>
  <c r="AO254" i="5"/>
  <c r="AO424" i="5"/>
  <c r="AO177" i="5"/>
  <c r="AO656" i="5"/>
  <c r="AO297" i="5"/>
  <c r="AO520" i="5"/>
  <c r="AO790" i="5"/>
  <c r="AO752" i="5"/>
  <c r="AO511" i="5"/>
  <c r="AO267" i="5"/>
  <c r="AO477" i="5"/>
  <c r="AO893" i="5"/>
  <c r="AO103" i="5"/>
  <c r="AO121" i="5"/>
  <c r="AO271" i="5"/>
  <c r="AO351" i="5"/>
  <c r="AO119" i="5"/>
  <c r="AO235" i="5"/>
  <c r="AO65" i="5"/>
  <c r="AO586" i="5"/>
  <c r="AO821" i="5"/>
  <c r="AO925" i="5"/>
  <c r="AO1231" i="5"/>
  <c r="AO845" i="5"/>
  <c r="AO236" i="5"/>
  <c r="AO603" i="5"/>
  <c r="AO110" i="5"/>
  <c r="AO52" i="5"/>
  <c r="AO1082" i="5"/>
  <c r="AO1203" i="5"/>
  <c r="AO779" i="5"/>
  <c r="AO761" i="5"/>
  <c r="AO49" i="5"/>
  <c r="AO963" i="5"/>
  <c r="AO1066" i="5"/>
  <c r="AO1079" i="5"/>
  <c r="AO312" i="5"/>
  <c r="AO363" i="5"/>
  <c r="AO628" i="5"/>
  <c r="AO166" i="5"/>
  <c r="AO1216" i="5"/>
  <c r="AO61" i="5"/>
  <c r="AO636" i="5"/>
  <c r="AO597" i="5"/>
  <c r="AO612" i="5"/>
  <c r="AO980" i="5"/>
  <c r="AO608" i="5"/>
  <c r="AO1094" i="5"/>
  <c r="R1094" i="5"/>
  <c r="Z1094" i="5" l="1"/>
  <c r="X1094" i="5"/>
  <c r="W1094" i="5"/>
  <c r="AN1094" i="5"/>
  <c r="C1094" i="5" s="1"/>
  <c r="AN1092" i="5"/>
  <c r="C1092" i="5" s="1"/>
  <c r="AN1198" i="5"/>
  <c r="C1198" i="5" s="1"/>
  <c r="AN534" i="5"/>
  <c r="C534" i="5" s="1"/>
  <c r="AN533" i="5"/>
  <c r="C533" i="5" s="1"/>
  <c r="AN532" i="5"/>
  <c r="C532" i="5" s="1"/>
  <c r="AN531" i="5"/>
  <c r="C531" i="5" s="1"/>
  <c r="AN529" i="5"/>
  <c r="C529" i="5" s="1"/>
  <c r="AN527" i="5"/>
  <c r="C527" i="5" s="1"/>
  <c r="AN512" i="5"/>
  <c r="C512" i="5" s="1"/>
  <c r="AN951" i="5"/>
  <c r="C951" i="5" s="1"/>
  <c r="AN333" i="5"/>
  <c r="C333" i="5" s="1"/>
  <c r="AN545" i="5"/>
  <c r="C545" i="5" s="1"/>
  <c r="AN167" i="5"/>
  <c r="C167" i="5" s="1"/>
  <c r="AN170" i="5"/>
  <c r="C170" i="5" s="1"/>
  <c r="AN377" i="5"/>
  <c r="C377" i="5" s="1"/>
  <c r="AN1173" i="5"/>
  <c r="C1173" i="5" s="1"/>
  <c r="AN154" i="5"/>
  <c r="C154" i="5" s="1"/>
  <c r="AN1148" i="5"/>
  <c r="C1148" i="5" s="1"/>
  <c r="AN63" i="5"/>
  <c r="C63" i="5" s="1"/>
  <c r="AN1048" i="5"/>
  <c r="C1048" i="5" s="1"/>
  <c r="AN663" i="5"/>
  <c r="C663" i="5" s="1"/>
  <c r="AN463" i="5"/>
  <c r="C463" i="5" s="1"/>
  <c r="AN172" i="5"/>
  <c r="C172" i="5" s="1"/>
  <c r="AN595" i="5"/>
  <c r="C595" i="5" s="1"/>
  <c r="AN557" i="5"/>
  <c r="C557" i="5" s="1"/>
  <c r="AN1199" i="5"/>
  <c r="C1199" i="5" s="1"/>
  <c r="AN476" i="5"/>
  <c r="C476" i="5" s="1"/>
  <c r="AN870" i="5"/>
  <c r="C870" i="5" s="1"/>
  <c r="AN1200" i="5"/>
  <c r="C1200" i="5" s="1"/>
  <c r="AN343" i="5"/>
  <c r="C343" i="5" s="1"/>
  <c r="AN253" i="5"/>
  <c r="C253" i="5" s="1"/>
  <c r="AN922" i="5"/>
  <c r="C922" i="5" s="1"/>
  <c r="AN568" i="5"/>
  <c r="C568" i="5" s="1"/>
  <c r="AN544" i="5"/>
  <c r="C544" i="5" s="1"/>
  <c r="AN421" i="5"/>
  <c r="C421" i="5" s="1"/>
  <c r="AN203" i="5"/>
  <c r="C203" i="5" s="1"/>
  <c r="AN371" i="5"/>
  <c r="C371" i="5" s="1"/>
  <c r="AN879" i="5"/>
  <c r="C879" i="5" s="1"/>
  <c r="AN106" i="5"/>
  <c r="C106" i="5" s="1"/>
  <c r="AN1236" i="5"/>
  <c r="C1236" i="5" s="1"/>
  <c r="AN682" i="5"/>
  <c r="C682" i="5" s="1"/>
  <c r="AN676" i="5"/>
  <c r="C676" i="5" s="1"/>
  <c r="AN987" i="5"/>
  <c r="C987" i="5" s="1"/>
  <c r="AN357" i="5"/>
  <c r="C357" i="5" s="1"/>
  <c r="AN889" i="5"/>
  <c r="C889" i="5" s="1"/>
  <c r="AN1228" i="5"/>
  <c r="C1228" i="5" s="1"/>
  <c r="AN335" i="5"/>
  <c r="C335" i="5" s="1"/>
  <c r="AN1174" i="5"/>
  <c r="C1174" i="5" s="1"/>
  <c r="AN1268" i="5"/>
  <c r="C1268" i="5" s="1"/>
  <c r="AN362" i="5"/>
  <c r="C362" i="5" s="1"/>
  <c r="AN1272" i="5"/>
  <c r="C1272" i="5" s="1"/>
  <c r="AN958" i="5"/>
  <c r="C958" i="5" s="1"/>
  <c r="AN896" i="5"/>
  <c r="C896" i="5" s="1"/>
  <c r="AN458" i="5"/>
  <c r="C458" i="5" s="1"/>
  <c r="AN1015" i="5"/>
  <c r="C1015" i="5" s="1"/>
  <c r="AN194" i="5"/>
  <c r="C194" i="5" s="1"/>
  <c r="AN576" i="5"/>
  <c r="C576" i="5" s="1"/>
  <c r="AN57" i="5"/>
  <c r="C57" i="5" s="1"/>
  <c r="AN416" i="5"/>
  <c r="C416" i="5" s="1"/>
  <c r="AN633" i="5"/>
  <c r="C633" i="5" s="1"/>
  <c r="AN344" i="5"/>
  <c r="C344" i="5" s="1"/>
  <c r="AN494" i="5"/>
  <c r="C494" i="5" s="1"/>
  <c r="AN288" i="5"/>
  <c r="C288" i="5" s="1"/>
  <c r="AN430" i="5"/>
  <c r="C430" i="5" s="1"/>
  <c r="AN837" i="5"/>
  <c r="C837" i="5" s="1"/>
  <c r="AN449" i="5"/>
  <c r="C449" i="5" s="1"/>
  <c r="AN36" i="5"/>
  <c r="C36" i="5" s="1"/>
  <c r="AN957" i="5"/>
  <c r="C957" i="5" s="1"/>
  <c r="AN308" i="5"/>
  <c r="C308" i="5" s="1"/>
  <c r="AN897" i="5"/>
  <c r="C897" i="5" s="1"/>
  <c r="AN485" i="5"/>
  <c r="C485" i="5" s="1"/>
  <c r="AN878" i="5"/>
  <c r="C878" i="5" s="1"/>
  <c r="AN407" i="5"/>
  <c r="C407" i="5" s="1"/>
  <c r="AN931" i="5"/>
  <c r="C931" i="5" s="1"/>
  <c r="AN232" i="5"/>
  <c r="C232" i="5" s="1"/>
  <c r="AN829" i="5"/>
  <c r="C829" i="5" s="1"/>
  <c r="AN1129" i="5"/>
  <c r="C1129" i="5" s="1"/>
  <c r="AN201" i="5"/>
  <c r="C201" i="5" s="1"/>
  <c r="AN195" i="5"/>
  <c r="C195" i="5" s="1"/>
  <c r="AN874" i="5"/>
  <c r="C874" i="5" s="1"/>
  <c r="AN1028" i="5"/>
  <c r="C1028" i="5" s="1"/>
  <c r="AN571" i="5"/>
  <c r="C571" i="5" s="1"/>
  <c r="AN960" i="5"/>
  <c r="C960" i="5" s="1"/>
  <c r="AN913" i="5"/>
  <c r="C913" i="5" s="1"/>
  <c r="AN555" i="5"/>
  <c r="C555" i="5" s="1"/>
  <c r="AN766" i="5"/>
  <c r="C766" i="5" s="1"/>
  <c r="AN559" i="5"/>
  <c r="C559" i="5" s="1"/>
  <c r="AN504" i="5"/>
  <c r="C504" i="5" s="1"/>
  <c r="AN245" i="5"/>
  <c r="C245" i="5" s="1"/>
  <c r="AN456" i="5"/>
  <c r="C456" i="5" s="1"/>
  <c r="AN991" i="5"/>
  <c r="C991" i="5" s="1"/>
  <c r="AN257" i="5"/>
  <c r="C257" i="5" s="1"/>
  <c r="AN522" i="5"/>
  <c r="C522" i="5" s="1"/>
  <c r="AN755" i="5"/>
  <c r="C755" i="5" s="1"/>
  <c r="AN445" i="5"/>
  <c r="C445" i="5" s="1"/>
  <c r="AN290" i="5"/>
  <c r="C290" i="5" s="1"/>
  <c r="AN455" i="5"/>
  <c r="C455" i="5" s="1"/>
  <c r="AN574" i="5"/>
  <c r="C574" i="5" s="1"/>
  <c r="AN394" i="5"/>
  <c r="C394" i="5" s="1"/>
  <c r="AN388" i="5"/>
  <c r="C388" i="5" s="1"/>
  <c r="AN774" i="5"/>
  <c r="C774" i="5" s="1"/>
  <c r="AN763" i="5"/>
  <c r="C763" i="5" s="1"/>
  <c r="AN771" i="5"/>
  <c r="C771" i="5" s="1"/>
  <c r="AN615" i="5"/>
  <c r="C615" i="5" s="1"/>
  <c r="AN459" i="5"/>
  <c r="C459" i="5" s="1"/>
  <c r="AN241" i="5"/>
  <c r="C241" i="5" s="1"/>
  <c r="AN78" i="5"/>
  <c r="C78" i="5" s="1"/>
  <c r="AN1037" i="5"/>
  <c r="C1037" i="5" s="1"/>
  <c r="AN621" i="5"/>
  <c r="C621" i="5" s="1"/>
  <c r="AN873" i="5"/>
  <c r="C873" i="5" s="1"/>
  <c r="AN768" i="5"/>
  <c r="C768" i="5" s="1"/>
  <c r="AN1175" i="5"/>
  <c r="C1175" i="5" s="1"/>
  <c r="AN482" i="5"/>
  <c r="C482" i="5" s="1"/>
  <c r="AN84" i="5"/>
  <c r="C84" i="5" s="1"/>
  <c r="AN1250" i="5"/>
  <c r="C1250" i="5" s="1"/>
  <c r="AN1189" i="5"/>
  <c r="C1189" i="5" s="1"/>
  <c r="AN929" i="5"/>
  <c r="C929" i="5" s="1"/>
  <c r="AN315" i="5"/>
  <c r="C315" i="5" s="1"/>
  <c r="AN1190" i="5"/>
  <c r="C1190" i="5" s="1"/>
  <c r="AN336" i="5"/>
  <c r="C336" i="5" s="1"/>
  <c r="AN135" i="5"/>
  <c r="C135" i="5" s="1"/>
  <c r="AN498" i="5"/>
  <c r="C498" i="5" s="1"/>
  <c r="AN732" i="5"/>
  <c r="C732" i="5" s="1"/>
  <c r="AN249" i="5"/>
  <c r="C249" i="5" s="1"/>
  <c r="AN930" i="5"/>
  <c r="C930" i="5" s="1"/>
  <c r="AN229" i="5"/>
  <c r="C229" i="5" s="1"/>
  <c r="AN765" i="5"/>
  <c r="C765" i="5" s="1"/>
  <c r="AN672" i="5"/>
  <c r="C672" i="5" s="1"/>
  <c r="AN286" i="5"/>
  <c r="C286" i="5" s="1"/>
  <c r="AN98" i="5"/>
  <c r="C98" i="5" s="1"/>
  <c r="AN547" i="5"/>
  <c r="C547" i="5" s="1"/>
  <c r="AN1080" i="5"/>
  <c r="C1080" i="5" s="1"/>
  <c r="AN87" i="5"/>
  <c r="C87" i="5" s="1"/>
  <c r="AN401" i="5"/>
  <c r="C401" i="5" s="1"/>
  <c r="AN1230" i="5"/>
  <c r="C1230" i="5" s="1"/>
  <c r="AN1008" i="5"/>
  <c r="C1008" i="5" s="1"/>
  <c r="AN788" i="5"/>
  <c r="C788" i="5" s="1"/>
  <c r="AN342" i="5"/>
  <c r="C342" i="5" s="1"/>
  <c r="AN178" i="5"/>
  <c r="C178" i="5" s="1"/>
  <c r="AN410" i="5"/>
  <c r="C410" i="5" s="1"/>
  <c r="AN486" i="5"/>
  <c r="C486" i="5" s="1"/>
  <c r="AN936" i="5"/>
  <c r="C936" i="5" s="1"/>
  <c r="AN738" i="5"/>
  <c r="C738" i="5" s="1"/>
  <c r="AN535" i="5"/>
  <c r="C535" i="5" s="1"/>
  <c r="AN924" i="5"/>
  <c r="C924" i="5" s="1"/>
  <c r="AN877" i="5"/>
  <c r="C877" i="5" s="1"/>
  <c r="AN1121" i="5"/>
  <c r="C1121" i="5" s="1"/>
  <c r="AN40" i="5"/>
  <c r="C40" i="5" s="1"/>
  <c r="AN198" i="5"/>
  <c r="C198" i="5" s="1"/>
  <c r="AN785" i="5"/>
  <c r="C785" i="5" s="1"/>
  <c r="AN1109" i="5"/>
  <c r="C1109" i="5" s="1"/>
  <c r="AN1039" i="5"/>
  <c r="C1039" i="5" s="1"/>
  <c r="AN129" i="5"/>
  <c r="C129" i="5" s="1"/>
  <c r="AN863" i="5"/>
  <c r="C863" i="5" s="1"/>
  <c r="AN334" i="5"/>
  <c r="C334" i="5" s="1"/>
  <c r="AN353" i="5"/>
  <c r="C353" i="5" s="1"/>
  <c r="AN446" i="5"/>
  <c r="C446" i="5" s="1"/>
  <c r="AN1262" i="5"/>
  <c r="C1262" i="5" s="1"/>
  <c r="AN428" i="5"/>
  <c r="C428" i="5" s="1"/>
  <c r="AN758" i="5"/>
  <c r="C758" i="5" s="1"/>
  <c r="AN1111" i="5"/>
  <c r="C1111" i="5" s="1"/>
  <c r="AN115" i="5"/>
  <c r="C115" i="5" s="1"/>
  <c r="AN541" i="5"/>
  <c r="C541" i="5" s="1"/>
  <c r="AN1202" i="5"/>
  <c r="C1202" i="5" s="1"/>
  <c r="AN374" i="5"/>
  <c r="C374" i="5" s="1"/>
  <c r="AN552" i="5"/>
  <c r="C552" i="5" s="1"/>
  <c r="AN554" i="5"/>
  <c r="C554" i="5" s="1"/>
  <c r="AN1212" i="5"/>
  <c r="C1212" i="5" s="1"/>
  <c r="AN54" i="5"/>
  <c r="C54" i="5" s="1"/>
  <c r="AN392" i="5"/>
  <c r="C392" i="5" s="1"/>
  <c r="AN1112" i="5"/>
  <c r="C1112" i="5" s="1"/>
  <c r="AN233" i="5"/>
  <c r="C233" i="5" s="1"/>
  <c r="AN411" i="5"/>
  <c r="C411" i="5" s="1"/>
  <c r="AN138" i="5"/>
  <c r="C138" i="5" s="1"/>
  <c r="AN709" i="5"/>
  <c r="C709" i="5" s="1"/>
  <c r="AN77" i="5"/>
  <c r="C77" i="5" s="1"/>
  <c r="AN214" i="5"/>
  <c r="C214" i="5" s="1"/>
  <c r="AN101" i="5"/>
  <c r="C101" i="5" s="1"/>
  <c r="AN634" i="5"/>
  <c r="C634" i="5" s="1"/>
  <c r="AN1081" i="5"/>
  <c r="C1081" i="5" s="1"/>
  <c r="AN917" i="5"/>
  <c r="C917" i="5" s="1"/>
  <c r="AN710" i="5"/>
  <c r="C710" i="5" s="1"/>
  <c r="AN465" i="5"/>
  <c r="C465" i="5" s="1"/>
  <c r="AN846" i="5"/>
  <c r="C846" i="5" s="1"/>
  <c r="AN616" i="5"/>
  <c r="C616" i="5" s="1"/>
  <c r="AN420" i="5"/>
  <c r="C420" i="5" s="1"/>
  <c r="AN673" i="5"/>
  <c r="C673" i="5" s="1"/>
  <c r="AN645" i="5"/>
  <c r="C645" i="5" s="1"/>
  <c r="AN900" i="5"/>
  <c r="C900" i="5" s="1"/>
  <c r="AN905" i="5"/>
  <c r="C905" i="5" s="1"/>
  <c r="AN385" i="5"/>
  <c r="C385" i="5" s="1"/>
  <c r="AN332" i="5"/>
  <c r="C332" i="5" s="1"/>
  <c r="AN1073" i="5"/>
  <c r="C1073" i="5" s="1"/>
  <c r="AN1074" i="5"/>
  <c r="C1074" i="5" s="1"/>
  <c r="AN1049" i="5"/>
  <c r="C1049" i="5" s="1"/>
  <c r="AN643" i="5"/>
  <c r="C643" i="5" s="1"/>
  <c r="AN695" i="5"/>
  <c r="C695" i="5" s="1"/>
  <c r="AN707" i="5"/>
  <c r="C707" i="5" s="1"/>
  <c r="AN1130" i="5"/>
  <c r="C1130" i="5" s="1"/>
  <c r="AN440" i="5"/>
  <c r="C440" i="5" s="1"/>
  <c r="AN747" i="5"/>
  <c r="C747" i="5" s="1"/>
  <c r="AN680" i="5"/>
  <c r="C680" i="5" s="1"/>
  <c r="AN244" i="5"/>
  <c r="C244" i="5" s="1"/>
  <c r="AN813" i="5"/>
  <c r="C813" i="5" s="1"/>
  <c r="AN1110" i="5"/>
  <c r="C1110" i="5" s="1"/>
  <c r="AN880" i="5"/>
  <c r="C880" i="5" s="1"/>
  <c r="AN561" i="5"/>
  <c r="C561" i="5" s="1"/>
  <c r="AN560" i="5"/>
  <c r="C560" i="5" s="1"/>
  <c r="AN514" i="5"/>
  <c r="C514" i="5" s="1"/>
  <c r="AN159" i="5"/>
  <c r="C159" i="5" s="1"/>
  <c r="AN450" i="5"/>
  <c r="C450" i="5" s="1"/>
  <c r="AN983" i="5"/>
  <c r="C983" i="5" s="1"/>
  <c r="AN91" i="5"/>
  <c r="C91" i="5" s="1"/>
  <c r="AN492" i="5"/>
  <c r="C492" i="5" s="1"/>
  <c r="AN713" i="5"/>
  <c r="C713" i="5" s="1"/>
  <c r="AN901" i="5"/>
  <c r="C901" i="5" s="1"/>
  <c r="AN915" i="5"/>
  <c r="C915" i="5" s="1"/>
  <c r="AN171" i="5"/>
  <c r="C171" i="5" s="1"/>
  <c r="AN1251" i="5"/>
  <c r="C1251" i="5" s="1"/>
  <c r="AN454" i="5"/>
  <c r="C454" i="5" s="1"/>
  <c r="AN819" i="5"/>
  <c r="C819" i="5" s="1"/>
  <c r="AN331" i="5"/>
  <c r="C331" i="5" s="1"/>
  <c r="AN657" i="5"/>
  <c r="C657" i="5" s="1"/>
  <c r="AN184" i="5"/>
  <c r="C184" i="5" s="1"/>
  <c r="AN589" i="5"/>
  <c r="C589" i="5" s="1"/>
  <c r="AN944" i="5"/>
  <c r="C944" i="5" s="1"/>
  <c r="AN219" i="5"/>
  <c r="C219" i="5" s="1"/>
  <c r="AN681" i="5"/>
  <c r="C681" i="5" s="1"/>
  <c r="AN43" i="5"/>
  <c r="C43" i="5" s="1"/>
  <c r="AN347" i="5"/>
  <c r="C347" i="5" s="1"/>
  <c r="AN341" i="5"/>
  <c r="C341" i="5" s="1"/>
  <c r="AN1182" i="5"/>
  <c r="C1182" i="5" s="1"/>
  <c r="AN820" i="5"/>
  <c r="C820" i="5" s="1"/>
  <c r="AN664" i="5"/>
  <c r="C664" i="5" s="1"/>
  <c r="AN519" i="5"/>
  <c r="C519" i="5" s="1"/>
  <c r="AN742" i="5"/>
  <c r="C742" i="5" s="1"/>
  <c r="AN1113" i="5"/>
  <c r="C1113" i="5" s="1"/>
  <c r="AN1183" i="5"/>
  <c r="C1183" i="5" s="1"/>
  <c r="AN1181" i="5"/>
  <c r="C1181" i="5" s="1"/>
  <c r="AN726" i="5"/>
  <c r="C726" i="5" s="1"/>
  <c r="AN126" i="5"/>
  <c r="C126" i="5" s="1"/>
  <c r="AN206" i="5"/>
  <c r="C206" i="5" s="1"/>
  <c r="AN499" i="5"/>
  <c r="C499" i="5" s="1"/>
  <c r="AN741" i="5"/>
  <c r="C741" i="5" s="1"/>
  <c r="AN640" i="5"/>
  <c r="C640" i="5" s="1"/>
  <c r="AN693" i="5"/>
  <c r="C693" i="5" s="1"/>
  <c r="AN1131" i="5"/>
  <c r="C1131" i="5" s="1"/>
  <c r="AN687" i="5"/>
  <c r="C687" i="5" s="1"/>
  <c r="AN688" i="5"/>
  <c r="C688" i="5" s="1"/>
  <c r="AN299" i="5"/>
  <c r="C299" i="5" s="1"/>
  <c r="AN868" i="5"/>
  <c r="C868" i="5" s="1"/>
  <c r="AN42" i="5"/>
  <c r="C42" i="5" s="1"/>
  <c r="AN56" i="5"/>
  <c r="C56" i="5" s="1"/>
  <c r="AN470" i="5"/>
  <c r="C470" i="5" s="1"/>
  <c r="AN1243" i="5"/>
  <c r="C1243" i="5" s="1"/>
  <c r="AN51" i="5"/>
  <c r="C51" i="5" s="1"/>
  <c r="AN550" i="5"/>
  <c r="C550" i="5" s="1"/>
  <c r="AN641" i="5"/>
  <c r="C641" i="5" s="1"/>
  <c r="AN414" i="5"/>
  <c r="C414" i="5" s="1"/>
  <c r="AN162" i="5"/>
  <c r="C162" i="5" s="1"/>
  <c r="AN740" i="5"/>
  <c r="C740" i="5" s="1"/>
  <c r="AN429" i="5"/>
  <c r="C429" i="5" s="1"/>
  <c r="AN1124" i="5"/>
  <c r="C1124" i="5" s="1"/>
  <c r="AN806" i="5"/>
  <c r="C806" i="5" s="1"/>
  <c r="AN258" i="5"/>
  <c r="C258" i="5" s="1"/>
  <c r="AN452" i="5"/>
  <c r="C452" i="5" s="1"/>
  <c r="AN724" i="5"/>
  <c r="C724" i="5" s="1"/>
  <c r="AN272" i="5"/>
  <c r="C272" i="5" s="1"/>
  <c r="AN909" i="5"/>
  <c r="C909" i="5" s="1"/>
  <c r="AN582" i="5"/>
  <c r="C582" i="5" s="1"/>
  <c r="AN948" i="5"/>
  <c r="C948" i="5" s="1"/>
  <c r="AN787" i="5"/>
  <c r="C787" i="5" s="1"/>
  <c r="AN733" i="5"/>
  <c r="C733" i="5" s="1"/>
  <c r="AN209" i="5"/>
  <c r="C209" i="5" s="1"/>
  <c r="AN677" i="5"/>
  <c r="C677" i="5" s="1"/>
  <c r="AN368" i="5"/>
  <c r="C368" i="5" s="1"/>
  <c r="AN979" i="5"/>
  <c r="C979" i="5" s="1"/>
  <c r="AN690" i="5"/>
  <c r="C690" i="5" s="1"/>
  <c r="AN539" i="5"/>
  <c r="C539" i="5" s="1"/>
  <c r="AN210" i="5"/>
  <c r="C210" i="5" s="1"/>
  <c r="AN965" i="5"/>
  <c r="C965" i="5" s="1"/>
  <c r="AN745" i="5"/>
  <c r="C745" i="5" s="1"/>
  <c r="AN715" i="5"/>
  <c r="C715" i="5" s="1"/>
  <c r="AN1069" i="5"/>
  <c r="C1069" i="5" s="1"/>
  <c r="AN706" i="5"/>
  <c r="C706" i="5" s="1"/>
  <c r="AN1151" i="5"/>
  <c r="C1151" i="5" s="1"/>
  <c r="AN853" i="5"/>
  <c r="C853" i="5" s="1"/>
  <c r="AN515" i="5"/>
  <c r="C515" i="5" s="1"/>
  <c r="AN551" i="5"/>
  <c r="C551" i="5" s="1"/>
  <c r="AN833" i="5"/>
  <c r="C833" i="5" s="1"/>
  <c r="AN310" i="5"/>
  <c r="C310" i="5" s="1"/>
  <c r="AN1038" i="5"/>
  <c r="C1038" i="5" s="1"/>
  <c r="AN885" i="5"/>
  <c r="C885" i="5" s="1"/>
  <c r="AN719" i="5"/>
  <c r="C719" i="5" s="1"/>
  <c r="AN472" i="5"/>
  <c r="C472" i="5" s="1"/>
  <c r="AN395" i="5"/>
  <c r="C395" i="5" s="1"/>
  <c r="AN835" i="5"/>
  <c r="C835" i="5" s="1"/>
  <c r="AN279" i="5"/>
  <c r="C279" i="5" s="1"/>
  <c r="AN847" i="5"/>
  <c r="C847" i="5" s="1"/>
  <c r="AN182" i="5"/>
  <c r="C182" i="5" s="1"/>
  <c r="AN1051" i="5"/>
  <c r="C1051" i="5" s="1"/>
  <c r="AN444" i="5"/>
  <c r="C444" i="5" s="1"/>
  <c r="AN402" i="5"/>
  <c r="C402" i="5" s="1"/>
  <c r="AN381" i="5"/>
  <c r="C381" i="5" s="1"/>
  <c r="AN523" i="5"/>
  <c r="C523" i="5" s="1"/>
  <c r="AN691" i="5"/>
  <c r="C691" i="5" s="1"/>
  <c r="AN584" i="5"/>
  <c r="C584" i="5" s="1"/>
  <c r="AN212" i="5"/>
  <c r="C212" i="5" s="1"/>
  <c r="AN730" i="5"/>
  <c r="C730" i="5" s="1"/>
  <c r="AN468" i="5"/>
  <c r="C468" i="5" s="1"/>
  <c r="AN192" i="5"/>
  <c r="C192" i="5" s="1"/>
  <c r="AN423" i="5"/>
  <c r="C423" i="5" s="1"/>
  <c r="AN538" i="5"/>
  <c r="C538" i="5" s="1"/>
  <c r="AN692" i="5"/>
  <c r="C692" i="5" s="1"/>
  <c r="AN292" i="5"/>
  <c r="C292" i="5" s="1"/>
  <c r="AN888" i="5"/>
  <c r="C888" i="5" s="1"/>
  <c r="AN1267" i="5"/>
  <c r="C1267" i="5" s="1"/>
  <c r="AN661" i="5"/>
  <c r="C661" i="5" s="1"/>
  <c r="AN716" i="5"/>
  <c r="C716" i="5" s="1"/>
  <c r="AN145" i="5"/>
  <c r="C145" i="5" s="1"/>
  <c r="AN604" i="5"/>
  <c r="C604" i="5" s="1"/>
  <c r="AN952" i="5"/>
  <c r="C952" i="5" s="1"/>
  <c r="AN124" i="5"/>
  <c r="C124" i="5" s="1"/>
  <c r="AN132" i="5"/>
  <c r="C132" i="5" s="1"/>
  <c r="AN1257" i="5"/>
  <c r="C1257" i="5" s="1"/>
  <c r="AN293" i="5"/>
  <c r="C293" i="5" s="1"/>
  <c r="AN609" i="5"/>
  <c r="C609" i="5" s="1"/>
  <c r="AN651" i="5"/>
  <c r="C651" i="5" s="1"/>
  <c r="AN1123" i="5"/>
  <c r="C1123" i="5" s="1"/>
  <c r="AN769" i="5"/>
  <c r="C769" i="5" s="1"/>
  <c r="AN47" i="5"/>
  <c r="C47" i="5" s="1"/>
  <c r="AN37" i="5"/>
  <c r="C37" i="5" s="1"/>
  <c r="AN230" i="5"/>
  <c r="C230" i="5" s="1"/>
  <c r="AN1229" i="5"/>
  <c r="C1229" i="5" s="1"/>
  <c r="AN786" i="5"/>
  <c r="C786" i="5" s="1"/>
  <c r="AN358" i="5"/>
  <c r="C358" i="5" s="1"/>
  <c r="AN721" i="5"/>
  <c r="C721" i="5" s="1"/>
  <c r="AN729" i="5"/>
  <c r="C729" i="5" s="1"/>
  <c r="AN996" i="5"/>
  <c r="C996" i="5" s="1"/>
  <c r="AN727" i="5"/>
  <c r="C727" i="5" s="1"/>
  <c r="AN1266" i="5"/>
  <c r="C1266" i="5" s="1"/>
  <c r="AN513" i="5"/>
  <c r="C513" i="5" s="1"/>
  <c r="AN617" i="5"/>
  <c r="C617" i="5" s="1"/>
  <c r="AN670" i="5"/>
  <c r="C670" i="5" s="1"/>
  <c r="AN1133" i="5"/>
  <c r="C1133" i="5" s="1"/>
  <c r="AN620" i="5"/>
  <c r="C620" i="5" s="1"/>
  <c r="AN712" i="5"/>
  <c r="C712" i="5" s="1"/>
  <c r="AN646" i="5"/>
  <c r="C646" i="5" s="1"/>
  <c r="AN117" i="5"/>
  <c r="C117" i="5" s="1"/>
  <c r="AN365" i="5"/>
  <c r="C365" i="5" s="1"/>
  <c r="AN736" i="5"/>
  <c r="C736" i="5" s="1"/>
  <c r="AN908" i="5"/>
  <c r="C908" i="5" s="1"/>
  <c r="AN898" i="5"/>
  <c r="C898" i="5" s="1"/>
  <c r="AN131" i="5"/>
  <c r="C131" i="5" s="1"/>
  <c r="AN934" i="5"/>
  <c r="C934" i="5" s="1"/>
  <c r="AN409" i="5"/>
  <c r="C409" i="5" s="1"/>
  <c r="AN179" i="5"/>
  <c r="C179" i="5" s="1"/>
  <c r="AN44" i="5"/>
  <c r="C44" i="5" s="1"/>
  <c r="AN703" i="5"/>
  <c r="C703" i="5" s="1"/>
  <c r="AN403" i="5"/>
  <c r="C403" i="5" s="1"/>
  <c r="AN350" i="5"/>
  <c r="C350" i="5" s="1"/>
  <c r="AN945" i="5"/>
  <c r="C945" i="5" s="1"/>
  <c r="AN569" i="5"/>
  <c r="C569" i="5" s="1"/>
  <c r="AN481" i="5"/>
  <c r="C481" i="5" s="1"/>
  <c r="AN537" i="5"/>
  <c r="C537" i="5" s="1"/>
  <c r="AN798" i="5"/>
  <c r="C798" i="5" s="1"/>
  <c r="AN782" i="5"/>
  <c r="C782" i="5" s="1"/>
  <c r="AN181" i="5"/>
  <c r="C181" i="5" s="1"/>
  <c r="AN937" i="5"/>
  <c r="C937" i="5" s="1"/>
  <c r="AN1033" i="5"/>
  <c r="C1033" i="5" s="1"/>
  <c r="AN591" i="5"/>
  <c r="C591" i="5" s="1"/>
  <c r="AN800" i="5"/>
  <c r="C800" i="5" s="1"/>
  <c r="AN902" i="5"/>
  <c r="C902" i="5" s="1"/>
  <c r="AN111" i="5"/>
  <c r="C111" i="5" s="1"/>
  <c r="AN1100" i="5"/>
  <c r="C1100" i="5" s="1"/>
  <c r="AN985" i="5"/>
  <c r="C985" i="5" s="1"/>
  <c r="AN518" i="5"/>
  <c r="C518" i="5" s="1"/>
  <c r="AN808" i="5"/>
  <c r="C808" i="5" s="1"/>
  <c r="AN653" i="5"/>
  <c r="C653" i="5" s="1"/>
  <c r="AN959" i="5"/>
  <c r="C959" i="5" s="1"/>
  <c r="AN783" i="5"/>
  <c r="C783" i="5" s="1"/>
  <c r="AN723" i="5"/>
  <c r="C723" i="5" s="1"/>
  <c r="AN70" i="5"/>
  <c r="C70" i="5" s="1"/>
  <c r="AN702" i="5"/>
  <c r="C702" i="5" s="1"/>
  <c r="AN405" i="5"/>
  <c r="C405" i="5" s="1"/>
  <c r="AN406" i="5"/>
  <c r="C406" i="5" s="1"/>
  <c r="AN264" i="5"/>
  <c r="C264" i="5" s="1"/>
  <c r="AN553" i="5"/>
  <c r="C553" i="5" s="1"/>
  <c r="AN696" i="5"/>
  <c r="C696" i="5" s="1"/>
  <c r="AN280" i="5"/>
  <c r="C280" i="5" s="1"/>
  <c r="AN302" i="5"/>
  <c r="C302" i="5" s="1"/>
  <c r="AN250" i="5"/>
  <c r="C250" i="5" s="1"/>
  <c r="AN536" i="5"/>
  <c r="C536" i="5" s="1"/>
  <c r="AN75" i="5"/>
  <c r="C75" i="5" s="1"/>
  <c r="AN977" i="5"/>
  <c r="C977" i="5" s="1"/>
  <c r="AN875" i="5"/>
  <c r="C875" i="5" s="1"/>
  <c r="AN266" i="5"/>
  <c r="C266" i="5" s="1"/>
  <c r="AN281" i="5"/>
  <c r="C281" i="5" s="1"/>
  <c r="AN139" i="5"/>
  <c r="C139" i="5" s="1"/>
  <c r="AN478" i="5"/>
  <c r="C478" i="5" s="1"/>
  <c r="AN1027" i="5"/>
  <c r="C1027" i="5" s="1"/>
  <c r="AN1168" i="5"/>
  <c r="C1168" i="5" s="1"/>
  <c r="AN82" i="5"/>
  <c r="C82" i="5" s="1"/>
  <c r="AN1023" i="5"/>
  <c r="C1023" i="5" s="1"/>
  <c r="AN360" i="5"/>
  <c r="C360" i="5" s="1"/>
  <c r="AN1222" i="5"/>
  <c r="C1222" i="5" s="1"/>
  <c r="AN88" i="5"/>
  <c r="C88" i="5" s="1"/>
  <c r="AN226" i="5"/>
  <c r="C226" i="5" s="1"/>
  <c r="AN261" i="5"/>
  <c r="C261" i="5" s="1"/>
  <c r="AN650" i="5"/>
  <c r="C650" i="5" s="1"/>
  <c r="AN396" i="5"/>
  <c r="C396" i="5" s="1"/>
  <c r="AN581" i="5"/>
  <c r="C581" i="5" s="1"/>
  <c r="AN1019" i="5"/>
  <c r="C1019" i="5" s="1"/>
  <c r="AN916" i="5"/>
  <c r="C916" i="5" s="1"/>
  <c r="AN580" i="5"/>
  <c r="C580" i="5" s="1"/>
  <c r="AN1256" i="5"/>
  <c r="C1256" i="5" s="1"/>
  <c r="AN92" i="5"/>
  <c r="C92" i="5" s="1"/>
  <c r="AN903" i="5"/>
  <c r="C903" i="5" s="1"/>
  <c r="AN793" i="5"/>
  <c r="C793" i="5" s="1"/>
  <c r="AN767" i="5"/>
  <c r="C767" i="5" s="1"/>
  <c r="AN749" i="5"/>
  <c r="C749" i="5" s="1"/>
  <c r="AN35" i="5"/>
  <c r="C35" i="5" s="1"/>
  <c r="AN807" i="5"/>
  <c r="C807" i="5" s="1"/>
  <c r="AN507" i="5"/>
  <c r="C507" i="5" s="1"/>
  <c r="AN994" i="5"/>
  <c r="C994" i="5" s="1"/>
  <c r="AN95" i="5"/>
  <c r="C95" i="5" s="1"/>
  <c r="AN366" i="5"/>
  <c r="C366" i="5" s="1"/>
  <c r="AN890" i="5"/>
  <c r="C890" i="5" s="1"/>
  <c r="AN1213" i="5"/>
  <c r="C1213" i="5" s="1"/>
  <c r="AN1116" i="5"/>
  <c r="C1116" i="5" s="1"/>
  <c r="AN570" i="5"/>
  <c r="C570" i="5" s="1"/>
  <c r="AN1024" i="5"/>
  <c r="C1024" i="5" s="1"/>
  <c r="AN153" i="5"/>
  <c r="C153" i="5" s="1"/>
  <c r="AN1134" i="5"/>
  <c r="C1134" i="5" s="1"/>
  <c r="AN1223" i="5"/>
  <c r="C1223" i="5" s="1"/>
  <c r="AN275" i="5"/>
  <c r="C275" i="5" s="1"/>
  <c r="AN1036" i="5"/>
  <c r="C1036" i="5" s="1"/>
  <c r="AN995" i="5"/>
  <c r="C995" i="5" s="1"/>
  <c r="AN1226" i="5"/>
  <c r="C1226" i="5" s="1"/>
  <c r="AN556" i="5"/>
  <c r="C556" i="5" s="1"/>
  <c r="AN1011" i="5"/>
  <c r="C1011" i="5" s="1"/>
  <c r="AN151" i="5"/>
  <c r="C151" i="5" s="1"/>
  <c r="AN155" i="5"/>
  <c r="C155" i="5" s="1"/>
  <c r="AN399" i="5"/>
  <c r="C399" i="5" s="1"/>
  <c r="AN59" i="5"/>
  <c r="C59" i="5" s="1"/>
  <c r="AN1164" i="5"/>
  <c r="C1164" i="5" s="1"/>
  <c r="AN883" i="5"/>
  <c r="C883" i="5" s="1"/>
  <c r="AN193" i="5"/>
  <c r="C193" i="5" s="1"/>
  <c r="AN1021" i="5"/>
  <c r="C1021" i="5" s="1"/>
  <c r="AN750" i="5"/>
  <c r="C750" i="5" s="1"/>
  <c r="AN1114" i="5"/>
  <c r="C1114" i="5" s="1"/>
  <c r="AN105" i="5"/>
  <c r="C105" i="5" s="1"/>
  <c r="AN435" i="5"/>
  <c r="C435" i="5" s="1"/>
  <c r="AN147" i="5"/>
  <c r="C147" i="5" s="1"/>
  <c r="AN760" i="5"/>
  <c r="C760" i="5" s="1"/>
  <c r="AN1150" i="5"/>
  <c r="C1150" i="5" s="1"/>
  <c r="AN619" i="5"/>
  <c r="C619" i="5" s="1"/>
  <c r="AN1010" i="5"/>
  <c r="C1010" i="5" s="1"/>
  <c r="AN1192" i="5"/>
  <c r="C1192" i="5" s="1"/>
  <c r="AN671" i="5"/>
  <c r="C671" i="5" s="1"/>
  <c r="AN725" i="5"/>
  <c r="C725" i="5" s="1"/>
  <c r="AN128" i="5"/>
  <c r="C128" i="5" s="1"/>
  <c r="AN490" i="5"/>
  <c r="C490" i="5" s="1"/>
  <c r="AN585" i="5"/>
  <c r="C585" i="5" s="1"/>
  <c r="AN213" i="5"/>
  <c r="C213" i="5" s="1"/>
  <c r="AN380" i="5"/>
  <c r="C380" i="5" s="1"/>
  <c r="AN1042" i="5"/>
  <c r="C1042" i="5" s="1"/>
  <c r="AN637" i="5"/>
  <c r="C637" i="5" s="1"/>
  <c r="AN148" i="5"/>
  <c r="C148" i="5" s="1"/>
  <c r="AN734" i="5"/>
  <c r="C734" i="5" s="1"/>
  <c r="AN501" i="5"/>
  <c r="C501" i="5" s="1"/>
  <c r="AN262" i="5"/>
  <c r="C262" i="5" s="1"/>
  <c r="AN45" i="5"/>
  <c r="C45" i="5" s="1"/>
  <c r="AN623" i="5"/>
  <c r="C623" i="5" s="1"/>
  <c r="AN792" i="5"/>
  <c r="C792" i="5" s="1"/>
  <c r="AN413" i="5"/>
  <c r="C413" i="5" s="1"/>
  <c r="AN895" i="5"/>
  <c r="C895" i="5" s="1"/>
  <c r="AN361" i="5"/>
  <c r="C361" i="5" s="1"/>
  <c r="AN169" i="5"/>
  <c r="C169" i="5" s="1"/>
  <c r="AN861" i="5"/>
  <c r="C861" i="5" s="1"/>
  <c r="AN1153" i="5"/>
  <c r="C1153" i="5" s="1"/>
  <c r="AN55" i="5"/>
  <c r="C55" i="5" s="1"/>
  <c r="AN441" i="5"/>
  <c r="C441" i="5" s="1"/>
  <c r="AN654" i="5"/>
  <c r="C654" i="5" s="1"/>
  <c r="AN1152" i="5"/>
  <c r="C1152" i="5" s="1"/>
  <c r="AN594" i="5"/>
  <c r="C594" i="5" s="1"/>
  <c r="AN503" i="5"/>
  <c r="C503" i="5" s="1"/>
  <c r="AN542" i="5"/>
  <c r="C542" i="5" s="1"/>
  <c r="AN120" i="5"/>
  <c r="C120" i="5" s="1"/>
  <c r="AN1172" i="5"/>
  <c r="C1172" i="5" s="1"/>
  <c r="AN826" i="5"/>
  <c r="C826" i="5" s="1"/>
  <c r="AN947" i="5"/>
  <c r="C947" i="5" s="1"/>
  <c r="AN38" i="5"/>
  <c r="C38" i="5" s="1"/>
  <c r="AN998" i="5"/>
  <c r="C998" i="5" s="1"/>
  <c r="AN990" i="5"/>
  <c r="C990" i="5" s="1"/>
  <c r="AN967" i="5"/>
  <c r="C967" i="5" s="1"/>
  <c r="AN629" i="5"/>
  <c r="C629" i="5" s="1"/>
  <c r="AN108" i="5"/>
  <c r="C108" i="5" s="1"/>
  <c r="AN432" i="5"/>
  <c r="C432" i="5" s="1"/>
  <c r="AN437" i="5"/>
  <c r="C437" i="5" s="1"/>
  <c r="AN1193" i="5"/>
  <c r="C1193" i="5" s="1"/>
  <c r="AN116" i="5"/>
  <c r="C116" i="5" s="1"/>
  <c r="AN1053" i="5"/>
  <c r="C1053" i="5" s="1"/>
  <c r="AN355" i="5"/>
  <c r="C355" i="5" s="1"/>
  <c r="AN962" i="5"/>
  <c r="C962" i="5" s="1"/>
  <c r="AN224" i="5"/>
  <c r="C224" i="5" s="1"/>
  <c r="AN855" i="5"/>
  <c r="C855" i="5" s="1"/>
  <c r="AN614" i="5"/>
  <c r="C614" i="5" s="1"/>
  <c r="AN1220" i="5"/>
  <c r="C1220" i="5" s="1"/>
  <c r="AN104" i="5"/>
  <c r="C104" i="5" s="1"/>
  <c r="AN506" i="5"/>
  <c r="C506" i="5" s="1"/>
  <c r="AN140" i="5"/>
  <c r="C140" i="5" s="1"/>
  <c r="AN865" i="5"/>
  <c r="C865" i="5" s="1"/>
  <c r="AN912" i="5"/>
  <c r="C912" i="5" s="1"/>
  <c r="AN349" i="5"/>
  <c r="C349" i="5" s="1"/>
  <c r="AN109" i="5"/>
  <c r="C109" i="5" s="1"/>
  <c r="AN647" i="5"/>
  <c r="C647" i="5" s="1"/>
  <c r="AN1125" i="5"/>
  <c r="C1125" i="5" s="1"/>
  <c r="AN1012" i="5"/>
  <c r="C1012" i="5" s="1"/>
  <c r="AN390" i="5"/>
  <c r="C390" i="5" s="1"/>
  <c r="AN999" i="5"/>
  <c r="C999" i="5" s="1"/>
  <c r="AN79" i="5"/>
  <c r="C79" i="5" s="1"/>
  <c r="AN1022" i="5"/>
  <c r="C1022" i="5" s="1"/>
  <c r="AN1165" i="5"/>
  <c r="C1165" i="5" s="1"/>
  <c r="AN50" i="5"/>
  <c r="C50" i="5" s="1"/>
  <c r="AN856" i="5"/>
  <c r="C856" i="5" s="1"/>
  <c r="AN1161" i="5"/>
  <c r="C1161" i="5" s="1"/>
  <c r="AN869" i="5"/>
  <c r="C869" i="5" s="1"/>
  <c r="AN1025" i="5"/>
  <c r="C1025" i="5" s="1"/>
  <c r="AN849" i="5"/>
  <c r="C849" i="5" s="1"/>
  <c r="AN1169" i="5"/>
  <c r="C1169" i="5" s="1"/>
  <c r="AN1170" i="5"/>
  <c r="C1170" i="5" s="1"/>
  <c r="AN1026" i="5"/>
  <c r="C1026" i="5" s="1"/>
  <c r="AN1043" i="5"/>
  <c r="C1043" i="5" s="1"/>
  <c r="AN563" i="5"/>
  <c r="C563" i="5" s="1"/>
  <c r="AN1030" i="5"/>
  <c r="C1030" i="5" s="1"/>
  <c r="AN1210" i="5"/>
  <c r="C1210" i="5" s="1"/>
  <c r="AN926" i="5"/>
  <c r="C926" i="5" s="1"/>
  <c r="AN1246" i="5"/>
  <c r="C1246" i="5" s="1"/>
  <c r="AN993" i="5"/>
  <c r="C993" i="5" s="1"/>
  <c r="AN1005" i="5"/>
  <c r="C1005" i="5" s="1"/>
  <c r="AN1244" i="5"/>
  <c r="C1244" i="5" s="1"/>
  <c r="AN85" i="5"/>
  <c r="C85" i="5" s="1"/>
  <c r="AN844" i="5"/>
  <c r="C844" i="5" s="1"/>
  <c r="AN133" i="5"/>
  <c r="C133" i="5" s="1"/>
  <c r="AN1115" i="5"/>
  <c r="C1115" i="5" s="1"/>
  <c r="AN1054" i="5"/>
  <c r="C1054" i="5" s="1"/>
  <c r="AN1070" i="5"/>
  <c r="C1070" i="5" s="1"/>
  <c r="AN1117" i="5"/>
  <c r="C1117" i="5" s="1"/>
  <c r="AN1050" i="5"/>
  <c r="C1050" i="5" s="1"/>
  <c r="AN1127" i="5"/>
  <c r="C1127" i="5" s="1"/>
  <c r="AN528" i="5"/>
  <c r="C528" i="5" s="1"/>
  <c r="AN442" i="5"/>
  <c r="C442" i="5" s="1"/>
  <c r="AN187" i="5"/>
  <c r="C187" i="5" s="1"/>
  <c r="AN704" i="5"/>
  <c r="C704" i="5" s="1"/>
  <c r="AN149" i="5"/>
  <c r="C149" i="5" s="1"/>
  <c r="AN794" i="5"/>
  <c r="C794" i="5" s="1"/>
  <c r="AN1097" i="5"/>
  <c r="C1097" i="5" s="1"/>
  <c r="AN639" i="5"/>
  <c r="C639" i="5" s="1"/>
  <c r="AN1132" i="5"/>
  <c r="C1132" i="5" s="1"/>
  <c r="AN191" i="5"/>
  <c r="C191" i="5" s="1"/>
  <c r="AN857" i="5"/>
  <c r="C857" i="5" s="1"/>
  <c r="AN285" i="5"/>
  <c r="C285" i="5" s="1"/>
  <c r="AN268" i="5"/>
  <c r="C268" i="5" s="1"/>
  <c r="AN665" i="5"/>
  <c r="C665" i="5" s="1"/>
  <c r="AN176" i="5"/>
  <c r="C176" i="5" s="1"/>
  <c r="AN717" i="5"/>
  <c r="C717" i="5" s="1"/>
  <c r="AN127" i="5"/>
  <c r="C127" i="5" s="1"/>
  <c r="AN291" i="5"/>
  <c r="C291" i="5" s="1"/>
  <c r="AN240" i="5"/>
  <c r="C240" i="5" s="1"/>
  <c r="AN970" i="5"/>
  <c r="C970" i="5" s="1"/>
  <c r="AN1163" i="5"/>
  <c r="C1163" i="5" s="1"/>
  <c r="AN1167" i="5"/>
  <c r="C1167" i="5" s="1"/>
  <c r="AN744" i="5"/>
  <c r="C744" i="5" s="1"/>
  <c r="AN1254" i="5"/>
  <c r="C1254" i="5" s="1"/>
  <c r="AN1237" i="5"/>
  <c r="C1237" i="5" s="1"/>
  <c r="AN425" i="5"/>
  <c r="C425" i="5" s="1"/>
  <c r="AN1233" i="5"/>
  <c r="C1233" i="5" s="1"/>
  <c r="AN884" i="5"/>
  <c r="C884" i="5" s="1"/>
  <c r="AN1014" i="5"/>
  <c r="C1014" i="5" s="1"/>
  <c r="AN189" i="5"/>
  <c r="C189" i="5" s="1"/>
  <c r="AN190" i="5"/>
  <c r="C190" i="5" s="1"/>
  <c r="AN1261" i="5"/>
  <c r="C1261" i="5" s="1"/>
  <c r="AN1101" i="5"/>
  <c r="C1101" i="5" s="1"/>
  <c r="AN943" i="5"/>
  <c r="C943" i="5" s="1"/>
  <c r="AN697" i="5"/>
  <c r="C697" i="5" s="1"/>
  <c r="AN502" i="5"/>
  <c r="C502" i="5" s="1"/>
  <c r="AN321" i="5"/>
  <c r="C321" i="5" s="1"/>
  <c r="AN164" i="5"/>
  <c r="C164" i="5" s="1"/>
  <c r="AN216" i="5"/>
  <c r="C216" i="5" s="1"/>
  <c r="AN53" i="5"/>
  <c r="C53" i="5" s="1"/>
  <c r="AN453" i="5"/>
  <c r="C453" i="5" s="1"/>
  <c r="AN743" i="5"/>
  <c r="C743" i="5" s="1"/>
  <c r="AN1178" i="5"/>
  <c r="C1178" i="5" s="1"/>
  <c r="AN340" i="5"/>
  <c r="C340" i="5" s="1"/>
  <c r="AN543" i="5"/>
  <c r="C543" i="5" s="1"/>
  <c r="AN548" i="5"/>
  <c r="C548" i="5" s="1"/>
  <c r="AN471" i="5"/>
  <c r="C471" i="5" s="1"/>
  <c r="AN448" i="5"/>
  <c r="C448" i="5" s="1"/>
  <c r="AN327" i="5"/>
  <c r="C327" i="5" s="1"/>
  <c r="AN1096" i="5"/>
  <c r="C1096" i="5" s="1"/>
  <c r="AN318" i="5"/>
  <c r="C318" i="5" s="1"/>
  <c r="AN954" i="5"/>
  <c r="C954" i="5" s="1"/>
  <c r="AN1088" i="5"/>
  <c r="C1088" i="5" s="1"/>
  <c r="AN1000" i="5"/>
  <c r="C1000" i="5" s="1"/>
  <c r="AN239" i="5"/>
  <c r="C239" i="5" s="1"/>
  <c r="AN300" i="5"/>
  <c r="C300" i="5" s="1"/>
  <c r="AN1135" i="5"/>
  <c r="C1135" i="5" s="1"/>
  <c r="AN208" i="5"/>
  <c r="C208" i="5" s="1"/>
  <c r="AN316" i="5"/>
  <c r="C316" i="5" s="1"/>
  <c r="AN317" i="5"/>
  <c r="C317" i="5" s="1"/>
  <c r="AN320" i="5"/>
  <c r="C320" i="5" s="1"/>
  <c r="AN329" i="5"/>
  <c r="C329" i="5" s="1"/>
  <c r="AN1194" i="5"/>
  <c r="C1194" i="5" s="1"/>
  <c r="AN799" i="5"/>
  <c r="C799" i="5" s="1"/>
  <c r="AN277" i="5"/>
  <c r="C277" i="5" s="1"/>
  <c r="AN422" i="5"/>
  <c r="C422" i="5" s="1"/>
  <c r="AN587" i="5"/>
  <c r="C587" i="5" s="1"/>
  <c r="AN540" i="5"/>
  <c r="C540" i="5" s="1"/>
  <c r="AN1221" i="5"/>
  <c r="C1221" i="5" s="1"/>
  <c r="AN685" i="5"/>
  <c r="C685" i="5" s="1"/>
  <c r="AN1136" i="5"/>
  <c r="C1136" i="5" s="1"/>
  <c r="AN386" i="5"/>
  <c r="C386" i="5" s="1"/>
  <c r="AN301" i="5"/>
  <c r="C301" i="5" s="1"/>
  <c r="AN1118" i="5"/>
  <c r="C1118" i="5" s="1"/>
  <c r="AN144" i="5"/>
  <c r="C144" i="5" s="1"/>
  <c r="AN876" i="5"/>
  <c r="C876" i="5" s="1"/>
  <c r="AN303" i="5"/>
  <c r="C303" i="5" s="1"/>
  <c r="AN803" i="5"/>
  <c r="C803" i="5" s="1"/>
  <c r="AN694" i="5"/>
  <c r="C694" i="5" s="1"/>
  <c r="AN218" i="5"/>
  <c r="C218" i="5" s="1"/>
  <c r="AN370" i="5"/>
  <c r="C370" i="5" s="1"/>
  <c r="AN814" i="5"/>
  <c r="C814" i="5" s="1"/>
  <c r="AN624" i="5"/>
  <c r="C624" i="5" s="1"/>
  <c r="AN283" i="5"/>
  <c r="C283" i="5" s="1"/>
  <c r="AN382" i="5"/>
  <c r="C382" i="5" s="1"/>
  <c r="AN1017" i="5"/>
  <c r="C1017" i="5" s="1"/>
  <c r="AN113" i="5"/>
  <c r="C113" i="5" s="1"/>
  <c r="AN964" i="5"/>
  <c r="C964" i="5" s="1"/>
  <c r="AN772" i="5"/>
  <c r="C772" i="5" s="1"/>
  <c r="AN168" i="5"/>
  <c r="C168" i="5" s="1"/>
  <c r="AN173" i="5"/>
  <c r="C173" i="5" s="1"/>
  <c r="AN1055" i="5"/>
  <c r="C1055" i="5" s="1"/>
  <c r="AN699" i="5"/>
  <c r="C699" i="5" s="1"/>
  <c r="AN41" i="5"/>
  <c r="C41" i="5" s="1"/>
  <c r="AN469" i="5"/>
  <c r="C469" i="5" s="1"/>
  <c r="AN984" i="5"/>
  <c r="C984" i="5" s="1"/>
  <c r="AN946" i="5"/>
  <c r="C946" i="5" s="1"/>
  <c r="AN815" i="5"/>
  <c r="C815" i="5" s="1"/>
  <c r="AN932" i="5"/>
  <c r="C932" i="5" s="1"/>
  <c r="AN508" i="5"/>
  <c r="C508" i="5" s="1"/>
  <c r="AN1108" i="5"/>
  <c r="C1108" i="5" s="1"/>
  <c r="AN447" i="5"/>
  <c r="C447" i="5" s="1"/>
  <c r="AN1002" i="5"/>
  <c r="C1002" i="5" s="1"/>
  <c r="AN125" i="5"/>
  <c r="C125" i="5" s="1"/>
  <c r="AN1253" i="5"/>
  <c r="C1253" i="5" s="1"/>
  <c r="AN997" i="5"/>
  <c r="C997" i="5" s="1"/>
  <c r="AN319" i="5"/>
  <c r="C319" i="5" s="1"/>
  <c r="AN751" i="5"/>
  <c r="C751" i="5" s="1"/>
  <c r="AN638" i="5"/>
  <c r="C638" i="5" s="1"/>
  <c r="AN662" i="5"/>
  <c r="C662" i="5" s="1"/>
  <c r="AN1162" i="5"/>
  <c r="C1162" i="5" s="1"/>
  <c r="AN872" i="5"/>
  <c r="C872" i="5" s="1"/>
  <c r="AN460" i="5"/>
  <c r="C460" i="5" s="1"/>
  <c r="AN834" i="5"/>
  <c r="C834" i="5" s="1"/>
  <c r="AN96" i="5"/>
  <c r="C96" i="5" s="1"/>
  <c r="AN899" i="5"/>
  <c r="C899" i="5" s="1"/>
  <c r="AN684" i="5"/>
  <c r="C684" i="5" s="1"/>
  <c r="AN1274" i="5"/>
  <c r="C1274" i="5" s="1"/>
  <c r="AN605" i="5"/>
  <c r="C605" i="5" s="1"/>
  <c r="AN521" i="5"/>
  <c r="C521" i="5" s="1"/>
  <c r="AN992" i="5"/>
  <c r="C992" i="5" s="1"/>
  <c r="AN174" i="5"/>
  <c r="C174" i="5" s="1"/>
  <c r="AN596" i="5"/>
  <c r="C596" i="5" s="1"/>
  <c r="AN483" i="5"/>
  <c r="C483" i="5" s="1"/>
  <c r="AN894" i="5"/>
  <c r="C894" i="5" s="1"/>
  <c r="AN1258" i="5"/>
  <c r="C1258" i="5" s="1"/>
  <c r="AN328" i="5"/>
  <c r="C328" i="5" s="1"/>
  <c r="AN427" i="5"/>
  <c r="C427" i="5" s="1"/>
  <c r="AN378" i="5"/>
  <c r="C378" i="5" s="1"/>
  <c r="AN918" i="5"/>
  <c r="C918" i="5" s="1"/>
  <c r="AN71" i="5"/>
  <c r="C71" i="5" s="1"/>
  <c r="AN652" i="5"/>
  <c r="C652" i="5" s="1"/>
  <c r="AN976" i="5"/>
  <c r="C976" i="5" s="1"/>
  <c r="AN1020" i="5"/>
  <c r="C1020" i="5" s="1"/>
  <c r="AN99" i="5"/>
  <c r="C99" i="5" s="1"/>
  <c r="AN256" i="5"/>
  <c r="C256" i="5" s="1"/>
  <c r="AN1047" i="5"/>
  <c r="C1047" i="5" s="1"/>
  <c r="AN467" i="5"/>
  <c r="C467" i="5" s="1"/>
  <c r="AN1119" i="5"/>
  <c r="C1119" i="5" s="1"/>
  <c r="AN48" i="5"/>
  <c r="C48" i="5" s="1"/>
  <c r="AN735" i="5"/>
  <c r="C735" i="5" s="1"/>
  <c r="AN828" i="5"/>
  <c r="C828" i="5" s="1"/>
  <c r="AN942" i="5"/>
  <c r="C942" i="5" s="1"/>
  <c r="AN175" i="5"/>
  <c r="C175" i="5" s="1"/>
  <c r="AN689" i="5"/>
  <c r="C689" i="5" s="1"/>
  <c r="AN1040" i="5"/>
  <c r="C1040" i="5" s="1"/>
  <c r="AN287" i="5"/>
  <c r="C287" i="5" s="1"/>
  <c r="AN1102" i="5"/>
  <c r="C1102" i="5" s="1"/>
  <c r="AN352" i="5"/>
  <c r="C352" i="5" s="1"/>
  <c r="AN832" i="5"/>
  <c r="C832" i="5" s="1"/>
  <c r="AN1104" i="5"/>
  <c r="C1104" i="5" s="1"/>
  <c r="AN130" i="5"/>
  <c r="C130" i="5" s="1"/>
  <c r="AN1120" i="5"/>
  <c r="C1120" i="5" s="1"/>
  <c r="AN648" i="5"/>
  <c r="C648" i="5" s="1"/>
  <c r="AN714" i="5"/>
  <c r="C714" i="5" s="1"/>
  <c r="AN718" i="5"/>
  <c r="C718" i="5" s="1"/>
  <c r="AN1138" i="5"/>
  <c r="C1138" i="5" s="1"/>
  <c r="AN222" i="5"/>
  <c r="C222" i="5" s="1"/>
  <c r="AN867" i="5"/>
  <c r="C867" i="5" s="1"/>
  <c r="AN572" i="5"/>
  <c r="C572" i="5" s="1"/>
  <c r="AN573" i="5"/>
  <c r="C573" i="5" s="1"/>
  <c r="AN1209" i="5"/>
  <c r="C1209" i="5" s="1"/>
  <c r="AN810" i="5"/>
  <c r="C810" i="5" s="1"/>
  <c r="AN1215" i="5"/>
  <c r="C1215" i="5" s="1"/>
  <c r="AN64" i="5"/>
  <c r="C64" i="5" s="1"/>
  <c r="AN136" i="5"/>
  <c r="C136" i="5" s="1"/>
  <c r="AN778" i="5"/>
  <c r="C778" i="5" s="1"/>
  <c r="AN1219" i="5"/>
  <c r="C1219" i="5" s="1"/>
  <c r="AN1179" i="5"/>
  <c r="C1179" i="5" s="1"/>
  <c r="AN1166" i="5"/>
  <c r="C1166" i="5" s="1"/>
  <c r="AN265" i="5"/>
  <c r="C265" i="5" s="1"/>
  <c r="AN68" i="5"/>
  <c r="C68" i="5" s="1"/>
  <c r="AN841" i="5"/>
  <c r="C841" i="5" s="1"/>
  <c r="AN199" i="5"/>
  <c r="C199" i="5" s="1"/>
  <c r="AN1056" i="5"/>
  <c r="C1056" i="5" s="1"/>
  <c r="AN94" i="5"/>
  <c r="C94" i="5" s="1"/>
  <c r="AN397" i="5"/>
  <c r="C397" i="5" s="1"/>
  <c r="AN1185" i="5"/>
  <c r="C1185" i="5" s="1"/>
  <c r="AN606" i="5"/>
  <c r="C606" i="5" s="1"/>
  <c r="AN567" i="5"/>
  <c r="C567" i="5" s="1"/>
  <c r="AN1160" i="5"/>
  <c r="C1160" i="5" s="1"/>
  <c r="AN1188" i="5"/>
  <c r="C1188" i="5" s="1"/>
  <c r="AN613" i="5"/>
  <c r="C613" i="5" s="1"/>
  <c r="AN816" i="5"/>
  <c r="C816" i="5" s="1"/>
  <c r="AN1260" i="5"/>
  <c r="C1260" i="5" s="1"/>
  <c r="AN314" i="5"/>
  <c r="C314" i="5" s="1"/>
  <c r="AN186" i="5"/>
  <c r="C186" i="5" s="1"/>
  <c r="AN1255" i="5"/>
  <c r="C1255" i="5" s="1"/>
  <c r="AN678" i="5"/>
  <c r="C678" i="5" s="1"/>
  <c r="AN202" i="5"/>
  <c r="C202" i="5" s="1"/>
  <c r="AN417" i="5"/>
  <c r="C417" i="5" s="1"/>
  <c r="AN1046" i="5"/>
  <c r="C1046" i="5" s="1"/>
  <c r="AN1128" i="5"/>
  <c r="C1128" i="5" s="1"/>
  <c r="AN781" i="5"/>
  <c r="C781" i="5" s="1"/>
  <c r="AN823" i="5"/>
  <c r="C823" i="5" s="1"/>
  <c r="AN1270" i="5"/>
  <c r="C1270" i="5" s="1"/>
  <c r="AN1029" i="5"/>
  <c r="C1029" i="5" s="1"/>
  <c r="AN666" i="5"/>
  <c r="C666" i="5" s="1"/>
  <c r="AN577" i="5"/>
  <c r="C577" i="5" s="1"/>
  <c r="AN757" i="5"/>
  <c r="C757" i="5" s="1"/>
  <c r="AN260" i="5"/>
  <c r="C260" i="5" s="1"/>
  <c r="AN234" i="5"/>
  <c r="C234" i="5" s="1"/>
  <c r="AN348" i="5"/>
  <c r="C348" i="5" s="1"/>
  <c r="AN356" i="5"/>
  <c r="C356" i="5" s="1"/>
  <c r="AN359" i="5"/>
  <c r="C359" i="5" s="1"/>
  <c r="AN1106" i="5"/>
  <c r="C1106" i="5" s="1"/>
  <c r="AN237" i="5"/>
  <c r="C237" i="5" s="1"/>
  <c r="AN141" i="5"/>
  <c r="C141" i="5" s="1"/>
  <c r="AN228" i="5"/>
  <c r="C228" i="5" s="1"/>
  <c r="AN142" i="5"/>
  <c r="C142" i="5" s="1"/>
  <c r="AN797" i="5"/>
  <c r="C797" i="5" s="1"/>
  <c r="AN904" i="5"/>
  <c r="C904" i="5" s="1"/>
  <c r="AN1158" i="5"/>
  <c r="C1158" i="5" s="1"/>
  <c r="AN1001" i="5"/>
  <c r="C1001" i="5" s="1"/>
  <c r="AN102" i="5"/>
  <c r="C102" i="5" s="1"/>
  <c r="AN1007" i="5"/>
  <c r="C1007" i="5" s="1"/>
  <c r="AN860" i="5"/>
  <c r="C860" i="5" s="1"/>
  <c r="AN76" i="5"/>
  <c r="C76" i="5" s="1"/>
  <c r="AN818" i="5"/>
  <c r="C818" i="5" s="1"/>
  <c r="AN1149" i="5"/>
  <c r="C1149" i="5" s="1"/>
  <c r="AN338" i="5"/>
  <c r="C338" i="5" s="1"/>
  <c r="AN920" i="5"/>
  <c r="C920" i="5" s="1"/>
  <c r="AN859" i="5"/>
  <c r="C859" i="5" s="1"/>
  <c r="AN100" i="5"/>
  <c r="C100" i="5" s="1"/>
  <c r="AN1086" i="5"/>
  <c r="C1086" i="5" s="1"/>
  <c r="AN1031" i="5"/>
  <c r="C1031" i="5" s="1"/>
  <c r="AN1013" i="5"/>
  <c r="C1013" i="5" s="1"/>
  <c r="AN238" i="5"/>
  <c r="C238" i="5" s="1"/>
  <c r="AN753" i="5"/>
  <c r="C753" i="5" s="1"/>
  <c r="AN1147" i="5"/>
  <c r="C1147" i="5" s="1"/>
  <c r="AN122" i="5"/>
  <c r="C122" i="5" s="1"/>
  <c r="AN90" i="5"/>
  <c r="C90" i="5" s="1"/>
  <c r="AN720" i="5"/>
  <c r="C720" i="5" s="1"/>
  <c r="AN398" i="5"/>
  <c r="C398" i="5" s="1"/>
  <c r="AN1265" i="5"/>
  <c r="C1265" i="5" s="1"/>
  <c r="AN1239" i="5"/>
  <c r="C1239" i="5" s="1"/>
  <c r="AN137" i="5"/>
  <c r="C137" i="5" s="1"/>
  <c r="AN1141" i="5"/>
  <c r="C1141" i="5" s="1"/>
  <c r="AN1084" i="5"/>
  <c r="C1084" i="5" s="1"/>
  <c r="AN223" i="5"/>
  <c r="C223" i="5" s="1"/>
  <c r="AN921" i="5"/>
  <c r="C921" i="5" s="1"/>
  <c r="AN255" i="5"/>
  <c r="C255" i="5" s="1"/>
  <c r="AN259" i="5"/>
  <c r="C259" i="5" s="1"/>
  <c r="AN836" i="5"/>
  <c r="C836" i="5" s="1"/>
  <c r="AN1139" i="5"/>
  <c r="C1139" i="5" s="1"/>
  <c r="AN473" i="5"/>
  <c r="C473" i="5" s="1"/>
  <c r="AN107" i="5"/>
  <c r="C107" i="5" s="1"/>
  <c r="AN1087" i="5"/>
  <c r="C1087" i="5" s="1"/>
  <c r="AN791" i="5"/>
  <c r="C791" i="5" s="1"/>
  <c r="AN1234" i="5"/>
  <c r="C1234" i="5" s="1"/>
  <c r="AN1076" i="5"/>
  <c r="C1076" i="5" s="1"/>
  <c r="AN1009" i="5"/>
  <c r="C1009" i="5" s="1"/>
  <c r="AN426" i="5"/>
  <c r="C426" i="5" s="1"/>
  <c r="AN802" i="5"/>
  <c r="C802" i="5" s="1"/>
  <c r="AN801" i="5"/>
  <c r="C801" i="5" s="1"/>
  <c r="AN517" i="5"/>
  <c r="C517" i="5" s="1"/>
  <c r="AN881" i="5"/>
  <c r="C881" i="5" s="1"/>
  <c r="AN289" i="5"/>
  <c r="C289" i="5" s="1"/>
  <c r="AN487" i="5"/>
  <c r="C487" i="5" s="1"/>
  <c r="AN928" i="5"/>
  <c r="C928" i="5" s="1"/>
  <c r="AN217" i="5"/>
  <c r="C217" i="5" s="1"/>
  <c r="AN1242" i="5"/>
  <c r="C1242" i="5" s="1"/>
  <c r="AN956" i="5"/>
  <c r="C956" i="5" s="1"/>
  <c r="AN204" i="5"/>
  <c r="C204" i="5" s="1"/>
  <c r="AN278" i="5"/>
  <c r="C278" i="5" s="1"/>
  <c r="AN157" i="5"/>
  <c r="C157" i="5" s="1"/>
  <c r="AN1075" i="5"/>
  <c r="C1075" i="5" s="1"/>
  <c r="AN862" i="5"/>
  <c r="C862" i="5" s="1"/>
  <c r="AN746" i="5"/>
  <c r="C746" i="5" s="1"/>
  <c r="AN599" i="5"/>
  <c r="C599" i="5" s="1"/>
  <c r="AN966" i="5"/>
  <c r="C966" i="5" s="1"/>
  <c r="AN205" i="5"/>
  <c r="C205" i="5" s="1"/>
  <c r="AN854" i="5"/>
  <c r="C854" i="5" s="1"/>
  <c r="AN590" i="5"/>
  <c r="C590" i="5" s="1"/>
  <c r="AN592" i="5"/>
  <c r="C592" i="5" s="1"/>
  <c r="AN200" i="5"/>
  <c r="C200" i="5" s="1"/>
  <c r="AN773" i="5"/>
  <c r="C773" i="5" s="1"/>
  <c r="AN635" i="5"/>
  <c r="C635" i="5" s="1"/>
  <c r="AN700" i="5"/>
  <c r="C700" i="5" s="1"/>
  <c r="AN882" i="5"/>
  <c r="C882" i="5" s="1"/>
  <c r="AN296" i="5"/>
  <c r="C296" i="5" s="1"/>
  <c r="AN1004" i="5"/>
  <c r="C1004" i="5" s="1"/>
  <c r="AN923" i="5"/>
  <c r="C923" i="5" s="1"/>
  <c r="AN479" i="5"/>
  <c r="C479" i="5" s="1"/>
  <c r="AN852" i="5"/>
  <c r="C852" i="5" s="1"/>
  <c r="AN143" i="5"/>
  <c r="C143" i="5" s="1"/>
  <c r="AN383" i="5"/>
  <c r="C383" i="5" s="1"/>
  <c r="AN58" i="5"/>
  <c r="C58" i="5" s="1"/>
  <c r="AN892" i="5"/>
  <c r="C892" i="5" s="1"/>
  <c r="AN161" i="5"/>
  <c r="C161" i="5" s="1"/>
  <c r="AN1034" i="5"/>
  <c r="C1034" i="5" s="1"/>
  <c r="AN575" i="5"/>
  <c r="C575" i="5" s="1"/>
  <c r="AN731" i="5"/>
  <c r="C731" i="5" s="1"/>
  <c r="AN722" i="5"/>
  <c r="C722" i="5" s="1"/>
  <c r="AN1140" i="5"/>
  <c r="C1140" i="5" s="1"/>
  <c r="AN759" i="5"/>
  <c r="C759" i="5" s="1"/>
  <c r="AN588" i="5"/>
  <c r="C588" i="5" s="1"/>
  <c r="AN1122" i="5"/>
  <c r="C1122" i="5" s="1"/>
  <c r="AN1235" i="5"/>
  <c r="C1235" i="5" s="1"/>
  <c r="AN610" i="5"/>
  <c r="C610" i="5" s="1"/>
  <c r="AN495" i="5"/>
  <c r="C495" i="5" s="1"/>
  <c r="AN505" i="5"/>
  <c r="C505" i="5" s="1"/>
  <c r="AN1273" i="5"/>
  <c r="C1273" i="5" s="1"/>
  <c r="AN123" i="5"/>
  <c r="C123" i="5" s="1"/>
  <c r="AN367" i="5"/>
  <c r="C367" i="5" s="1"/>
  <c r="AN80" i="5"/>
  <c r="C80" i="5" s="1"/>
  <c r="AN433" i="5"/>
  <c r="C433" i="5" s="1"/>
  <c r="AN305" i="5"/>
  <c r="C305" i="5" s="1"/>
  <c r="AN496" i="5"/>
  <c r="C496" i="5" s="1"/>
  <c r="AN1204" i="5"/>
  <c r="C1204" i="5" s="1"/>
  <c r="AN1264" i="5"/>
  <c r="C1264" i="5" s="1"/>
  <c r="AN488" i="5"/>
  <c r="C488" i="5" s="1"/>
  <c r="AN1016" i="5"/>
  <c r="C1016" i="5" s="1"/>
  <c r="AN764" i="5"/>
  <c r="C764" i="5" s="1"/>
  <c r="AN830" i="5"/>
  <c r="C830" i="5" s="1"/>
  <c r="AN858" i="5"/>
  <c r="C858" i="5" s="1"/>
  <c r="AN978" i="5"/>
  <c r="C978" i="5" s="1"/>
  <c r="AN986" i="5"/>
  <c r="C986" i="5" s="1"/>
  <c r="AN389" i="5"/>
  <c r="C389" i="5" s="1"/>
  <c r="AN981" i="5"/>
  <c r="C981" i="5" s="1"/>
  <c r="AN497" i="5"/>
  <c r="C497" i="5" s="1"/>
  <c r="AN188" i="5"/>
  <c r="C188" i="5" s="1"/>
  <c r="AN60" i="5"/>
  <c r="C60" i="5" s="1"/>
  <c r="AN524" i="5"/>
  <c r="C524" i="5" s="1"/>
  <c r="AN644" i="5"/>
  <c r="C644" i="5" s="1"/>
  <c r="AN579" i="5"/>
  <c r="C579" i="5" s="1"/>
  <c r="AN269" i="5"/>
  <c r="C269" i="5" s="1"/>
  <c r="AN81" i="5"/>
  <c r="C81" i="5" s="1"/>
  <c r="AN770" i="5"/>
  <c r="C770" i="5" s="1"/>
  <c r="AN97" i="5"/>
  <c r="C97" i="5" s="1"/>
  <c r="AN546" i="5"/>
  <c r="C546" i="5" s="1"/>
  <c r="AN393" i="5"/>
  <c r="C393" i="5" s="1"/>
  <c r="AN910" i="5"/>
  <c r="C910" i="5" s="1"/>
  <c r="AN34" i="5"/>
  <c r="C34" i="5" s="1"/>
  <c r="AN975" i="5"/>
  <c r="C975" i="5" s="1"/>
  <c r="AN919" i="5"/>
  <c r="C919" i="5" s="1"/>
  <c r="AN412" i="5"/>
  <c r="C412" i="5" s="1"/>
  <c r="AN158" i="5"/>
  <c r="C158" i="5" s="1"/>
  <c r="AN1247" i="5"/>
  <c r="C1247" i="5" s="1"/>
  <c r="AN74" i="5"/>
  <c r="C74" i="5" s="1"/>
  <c r="AN866" i="5"/>
  <c r="C866" i="5" s="1"/>
  <c r="AN839" i="5"/>
  <c r="C839" i="5" s="1"/>
  <c r="AN739" i="5"/>
  <c r="C739" i="5" s="1"/>
  <c r="AN150" i="5"/>
  <c r="C150" i="5" s="1"/>
  <c r="AN598" i="5"/>
  <c r="C598" i="5" s="1"/>
  <c r="AN231" i="5"/>
  <c r="C231" i="5" s="1"/>
  <c r="AN667" i="5"/>
  <c r="C667" i="5" s="1"/>
  <c r="AN675" i="5"/>
  <c r="C675" i="5" s="1"/>
  <c r="AN1105" i="5"/>
  <c r="C1105" i="5" s="1"/>
  <c r="AN69" i="5"/>
  <c r="C69" i="5" s="1"/>
  <c r="AN373" i="5"/>
  <c r="C373" i="5" s="1"/>
  <c r="AN491" i="5"/>
  <c r="C491" i="5" s="1"/>
  <c r="AN705" i="5"/>
  <c r="C705" i="5" s="1"/>
  <c r="AN295" i="5"/>
  <c r="C295" i="5" s="1"/>
  <c r="AN306" i="5"/>
  <c r="C306" i="5" s="1"/>
  <c r="AN1057" i="5"/>
  <c r="C1057" i="5" s="1"/>
  <c r="AN134" i="5"/>
  <c r="C134" i="5" s="1"/>
  <c r="AN989" i="5"/>
  <c r="C989" i="5" s="1"/>
  <c r="AN971" i="5"/>
  <c r="C971" i="5" s="1"/>
  <c r="AN754" i="5"/>
  <c r="C754" i="5" s="1"/>
  <c r="AN160" i="5"/>
  <c r="C160" i="5" s="1"/>
  <c r="AN655" i="5"/>
  <c r="C655" i="5" s="1"/>
  <c r="AN686" i="5"/>
  <c r="C686" i="5" s="1"/>
  <c r="AN701" i="5"/>
  <c r="C701" i="5" s="1"/>
  <c r="AN1032" i="5"/>
  <c r="C1032" i="5" s="1"/>
  <c r="AN439" i="5"/>
  <c r="C439" i="5" s="1"/>
  <c r="AN762" i="5"/>
  <c r="C762" i="5" s="1"/>
  <c r="AN419" i="5"/>
  <c r="C419" i="5" s="1"/>
  <c r="AN1058" i="5"/>
  <c r="C1058" i="5" s="1"/>
  <c r="AN1071" i="5"/>
  <c r="C1071" i="5" s="1"/>
  <c r="AN776" i="5"/>
  <c r="C776" i="5" s="1"/>
  <c r="AN270" i="5"/>
  <c r="C270" i="5" s="1"/>
  <c r="AN1041" i="5"/>
  <c r="C1041" i="5" s="1"/>
  <c r="AN276" i="5"/>
  <c r="C276" i="5" s="1"/>
  <c r="AN273" i="5"/>
  <c r="C273" i="5" s="1"/>
  <c r="AN1059" i="5"/>
  <c r="C1059" i="5" s="1"/>
  <c r="AN324" i="5"/>
  <c r="C324" i="5" s="1"/>
  <c r="AN323" i="5"/>
  <c r="C323" i="5" s="1"/>
  <c r="AN914" i="5"/>
  <c r="C914" i="5" s="1"/>
  <c r="AN968" i="5"/>
  <c r="C968" i="5" s="1"/>
  <c r="AN974" i="5"/>
  <c r="C974" i="5" s="1"/>
  <c r="AN391" i="5"/>
  <c r="C391" i="5" s="1"/>
  <c r="AN211" i="5"/>
  <c r="C211" i="5" s="1"/>
  <c r="AN1187" i="5"/>
  <c r="C1187" i="5" s="1"/>
  <c r="AN831" i="5"/>
  <c r="C831" i="5" s="1"/>
  <c r="AN1085" i="5"/>
  <c r="C1085" i="5" s="1"/>
  <c r="AN601" i="5"/>
  <c r="C601" i="5" s="1"/>
  <c r="AN683" i="5"/>
  <c r="C683" i="5" s="1"/>
  <c r="AN578" i="5"/>
  <c r="C578" i="5" s="1"/>
  <c r="AN480" i="5"/>
  <c r="C480" i="5" s="1"/>
  <c r="AN404" i="5"/>
  <c r="C404" i="5" s="1"/>
  <c r="AN1225" i="5"/>
  <c r="C1225" i="5" s="1"/>
  <c r="AN756" i="5"/>
  <c r="C756" i="5" s="1"/>
  <c r="AN658" i="5"/>
  <c r="C658" i="5" s="1"/>
  <c r="AN83" i="5"/>
  <c r="C83" i="5" s="1"/>
  <c r="AN462" i="5"/>
  <c r="C462" i="5" s="1"/>
  <c r="AN1184" i="5"/>
  <c r="C1184" i="5" s="1"/>
  <c r="AN384" i="5"/>
  <c r="C384" i="5" s="1"/>
  <c r="AN1095" i="5"/>
  <c r="C1095" i="5" s="1"/>
  <c r="AN242" i="5"/>
  <c r="C242" i="5" s="1"/>
  <c r="AN988" i="5"/>
  <c r="C988" i="5" s="1"/>
  <c r="AN1060" i="5"/>
  <c r="C1060" i="5" s="1"/>
  <c r="AN1077" i="5"/>
  <c r="C1077" i="5" s="1"/>
  <c r="AN372" i="5"/>
  <c r="C372" i="5" s="1"/>
  <c r="AN674" i="5"/>
  <c r="C674" i="5" s="1"/>
  <c r="AN935" i="5"/>
  <c r="C935" i="5" s="1"/>
  <c r="AN152" i="5"/>
  <c r="C152" i="5" s="1"/>
  <c r="AN364" i="5"/>
  <c r="C364" i="5" s="1"/>
  <c r="AN309" i="5"/>
  <c r="C309" i="5" s="1"/>
  <c r="AN243" i="5"/>
  <c r="C243" i="5" s="1"/>
  <c r="AN67" i="5"/>
  <c r="C67" i="5" s="1"/>
  <c r="AN451" i="5"/>
  <c r="C451" i="5" s="1"/>
  <c r="AN1180" i="5"/>
  <c r="C1180" i="5" s="1"/>
  <c r="AN933" i="5"/>
  <c r="C933" i="5" s="1"/>
  <c r="AN474" i="5"/>
  <c r="C474" i="5" s="1"/>
  <c r="AN825" i="5"/>
  <c r="C825" i="5" s="1"/>
  <c r="AN93" i="5"/>
  <c r="C93" i="5" s="1"/>
  <c r="AN1195" i="5"/>
  <c r="C1195" i="5" s="1"/>
  <c r="AN62" i="5"/>
  <c r="C62" i="5" s="1"/>
  <c r="AN369" i="5"/>
  <c r="C369" i="5" s="1"/>
  <c r="AN1072" i="5"/>
  <c r="C1072" i="5" s="1"/>
  <c r="AN1176" i="5"/>
  <c r="C1176" i="5" s="1"/>
  <c r="AN1159" i="5"/>
  <c r="C1159" i="5" s="1"/>
  <c r="AN973" i="5"/>
  <c r="C973" i="5" s="1"/>
  <c r="AN811" i="5"/>
  <c r="C811" i="5" s="1"/>
  <c r="AN822" i="5"/>
  <c r="C822" i="5" s="1"/>
  <c r="AN1217" i="5"/>
  <c r="C1217" i="5" s="1"/>
  <c r="AN415" i="5"/>
  <c r="C415" i="5" s="1"/>
  <c r="AN1052" i="5"/>
  <c r="C1052" i="5" s="1"/>
  <c r="AN1061" i="5"/>
  <c r="C1061" i="5" s="1"/>
  <c r="AN1196" i="5"/>
  <c r="C1196" i="5" s="1"/>
  <c r="AN1063" i="5"/>
  <c r="C1063" i="5" s="1"/>
  <c r="AN165" i="5"/>
  <c r="C165" i="5" s="1"/>
  <c r="AN1044" i="5"/>
  <c r="C1044" i="5" s="1"/>
  <c r="AN66" i="5"/>
  <c r="C66" i="5" s="1"/>
  <c r="AN1240" i="5"/>
  <c r="C1240" i="5" s="1"/>
  <c r="AN840" i="5"/>
  <c r="C840" i="5" s="1"/>
  <c r="AN796" i="5"/>
  <c r="C796" i="5" s="1"/>
  <c r="AN938" i="5"/>
  <c r="C938" i="5" s="1"/>
  <c r="AN263" i="5"/>
  <c r="C263" i="5" s="1"/>
  <c r="AN711" i="5"/>
  <c r="C711" i="5" s="1"/>
  <c r="AN1137" i="5"/>
  <c r="C1137" i="5" s="1"/>
  <c r="AN509" i="5"/>
  <c r="C509" i="5" s="1"/>
  <c r="AN510" i="5"/>
  <c r="C510" i="5" s="1"/>
  <c r="AN1205" i="5"/>
  <c r="C1205" i="5" s="1"/>
  <c r="AN593" i="5"/>
  <c r="C593" i="5" s="1"/>
  <c r="AN387" i="5"/>
  <c r="C387" i="5" s="1"/>
  <c r="AN1145" i="5"/>
  <c r="C1145" i="5" s="1"/>
  <c r="AN659" i="5"/>
  <c r="C659" i="5" s="1"/>
  <c r="AN1062" i="5"/>
  <c r="C1062" i="5" s="1"/>
  <c r="AN418" i="5"/>
  <c r="C418" i="5" s="1"/>
  <c r="AN649" i="5"/>
  <c r="C649" i="5" s="1"/>
  <c r="AN843" i="5"/>
  <c r="C843" i="5" s="1"/>
  <c r="AN516" i="5"/>
  <c r="C516" i="5" s="1"/>
  <c r="AN322" i="5"/>
  <c r="C322" i="5" s="1"/>
  <c r="AN1241" i="5"/>
  <c r="C1241" i="5" s="1"/>
  <c r="AN183" i="5"/>
  <c r="C183" i="5" s="1"/>
  <c r="AN906" i="5"/>
  <c r="C906" i="5" s="1"/>
  <c r="AN708" i="5"/>
  <c r="C708" i="5" s="1"/>
  <c r="AN805" i="5"/>
  <c r="C805" i="5" s="1"/>
  <c r="AN1090" i="5"/>
  <c r="C1090" i="5" s="1"/>
  <c r="AN46" i="5"/>
  <c r="C46" i="5" s="1"/>
  <c r="AN339" i="5"/>
  <c r="C339" i="5" s="1"/>
  <c r="AN400" i="5"/>
  <c r="C400" i="5" s="1"/>
  <c r="AN525" i="5"/>
  <c r="C525" i="5" s="1"/>
  <c r="AN748" i="5"/>
  <c r="C748" i="5" s="1"/>
  <c r="AN1249" i="5"/>
  <c r="C1249" i="5" s="1"/>
  <c r="AN313" i="5"/>
  <c r="C313" i="5" s="1"/>
  <c r="AN1197" i="5"/>
  <c r="C1197" i="5" s="1"/>
  <c r="AN246" i="5"/>
  <c r="C246" i="5" s="1"/>
  <c r="AN247" i="5"/>
  <c r="C247" i="5" s="1"/>
  <c r="AN248" i="5"/>
  <c r="C248" i="5" s="1"/>
  <c r="AN251" i="5"/>
  <c r="C251" i="5" s="1"/>
  <c r="AN1045" i="5"/>
  <c r="C1045" i="5" s="1"/>
  <c r="AN311" i="5"/>
  <c r="C311" i="5" s="1"/>
  <c r="AN1064" i="5"/>
  <c r="C1064" i="5" s="1"/>
  <c r="AN526" i="5"/>
  <c r="C526" i="5" s="1"/>
  <c r="AN1224" i="5"/>
  <c r="C1224" i="5" s="1"/>
  <c r="AN112" i="5"/>
  <c r="C112" i="5" s="1"/>
  <c r="AN1252" i="5"/>
  <c r="C1252" i="5" s="1"/>
  <c r="AN939" i="5"/>
  <c r="C939" i="5" s="1"/>
  <c r="AN1103" i="5"/>
  <c r="C1103" i="5" s="1"/>
  <c r="AN622" i="5"/>
  <c r="C622" i="5" s="1"/>
  <c r="AN871" i="5"/>
  <c r="C871" i="5" s="1"/>
  <c r="AN950" i="5"/>
  <c r="C950" i="5" s="1"/>
  <c r="AN282" i="5"/>
  <c r="C282" i="5" s="1"/>
  <c r="AN1206" i="5"/>
  <c r="C1206" i="5" s="1"/>
  <c r="AN489" i="5"/>
  <c r="C489" i="5" s="1"/>
  <c r="AN443" i="5"/>
  <c r="C443" i="5" s="1"/>
  <c r="AN698" i="5"/>
  <c r="C698" i="5" s="1"/>
  <c r="AN1208" i="5"/>
  <c r="C1208" i="5" s="1"/>
  <c r="AN600" i="5"/>
  <c r="C600" i="5" s="1"/>
  <c r="AN1068" i="5"/>
  <c r="C1068" i="5" s="1"/>
  <c r="AN221" i="5"/>
  <c r="C221" i="5" s="1"/>
  <c r="AN461" i="5"/>
  <c r="C461" i="5" s="1"/>
  <c r="AN484" i="5"/>
  <c r="C484" i="5" s="1"/>
  <c r="AN940" i="5"/>
  <c r="C940" i="5" s="1"/>
  <c r="AN436" i="5"/>
  <c r="C436" i="5" s="1"/>
  <c r="AN89" i="5"/>
  <c r="C89" i="5" s="1"/>
  <c r="AN375" i="5"/>
  <c r="C375" i="5" s="1"/>
  <c r="AN1107" i="5"/>
  <c r="C1107" i="5" s="1"/>
  <c r="AN891" i="5"/>
  <c r="C891" i="5" s="1"/>
  <c r="AN146" i="5"/>
  <c r="C146" i="5" s="1"/>
  <c r="AN775" i="5"/>
  <c r="C775" i="5" s="1"/>
  <c r="AN207" i="5"/>
  <c r="C207" i="5" s="1"/>
  <c r="AN679" i="5"/>
  <c r="C679" i="5" s="1"/>
  <c r="AN1245" i="5"/>
  <c r="C1245" i="5" s="1"/>
  <c r="AN1003" i="5"/>
  <c r="C1003" i="5" s="1"/>
  <c r="AN804" i="5"/>
  <c r="C804" i="5" s="1"/>
  <c r="AN86" i="5"/>
  <c r="C86" i="5" s="1"/>
  <c r="AN949" i="5"/>
  <c r="C949" i="5" s="1"/>
  <c r="AN611" i="5"/>
  <c r="C611" i="5" s="1"/>
  <c r="AN1098" i="5"/>
  <c r="C1098" i="5" s="1"/>
  <c r="AN1018" i="5"/>
  <c r="C1018" i="5" s="1"/>
  <c r="AN812" i="5"/>
  <c r="C812" i="5" s="1"/>
  <c r="AN376" i="5"/>
  <c r="C376" i="5" s="1"/>
  <c r="AN817" i="5"/>
  <c r="C817" i="5" s="1"/>
  <c r="AN562" i="5"/>
  <c r="C562" i="5" s="1"/>
  <c r="AN777" i="5"/>
  <c r="C777" i="5" s="1"/>
  <c r="AN953" i="5"/>
  <c r="C953" i="5" s="1"/>
  <c r="AN530" i="5"/>
  <c r="C530" i="5" s="1"/>
  <c r="AN907" i="5"/>
  <c r="C907" i="5" s="1"/>
  <c r="AN809" i="5"/>
  <c r="C809" i="5" s="1"/>
  <c r="AN827" i="5"/>
  <c r="C827" i="5" s="1"/>
  <c r="AN607" i="5"/>
  <c r="C607" i="5" s="1"/>
  <c r="AN1171" i="5"/>
  <c r="C1171" i="5" s="1"/>
  <c r="AN838" i="5"/>
  <c r="C838" i="5" s="1"/>
  <c r="AN493" i="5"/>
  <c r="C493" i="5" s="1"/>
  <c r="AN850" i="5"/>
  <c r="C850" i="5" s="1"/>
  <c r="AN466" i="5"/>
  <c r="C466" i="5" s="1"/>
  <c r="AN602" i="5"/>
  <c r="C602" i="5" s="1"/>
  <c r="AN851" i="5"/>
  <c r="C851" i="5" s="1"/>
  <c r="AN1248" i="5"/>
  <c r="C1248" i="5" s="1"/>
  <c r="AN784" i="5"/>
  <c r="C784" i="5" s="1"/>
  <c r="AN307" i="5"/>
  <c r="C307" i="5" s="1"/>
  <c r="AN330" i="5"/>
  <c r="C330" i="5" s="1"/>
  <c r="AN1083" i="5"/>
  <c r="C1083" i="5" s="1"/>
  <c r="AN1177" i="5"/>
  <c r="C1177" i="5" s="1"/>
  <c r="AN626" i="5"/>
  <c r="C626" i="5" s="1"/>
  <c r="AN627" i="5"/>
  <c r="C627" i="5" s="1"/>
  <c r="AN969" i="5"/>
  <c r="C969" i="5" s="1"/>
  <c r="AN1201" i="5"/>
  <c r="C1201" i="5" s="1"/>
  <c r="AN558" i="5"/>
  <c r="C558" i="5" s="1"/>
  <c r="AN1126" i="5"/>
  <c r="C1126" i="5" s="1"/>
  <c r="AN941" i="5"/>
  <c r="C941" i="5" s="1"/>
  <c r="AN1093" i="5"/>
  <c r="C1093" i="5" s="1"/>
  <c r="AN625" i="5"/>
  <c r="C625" i="5" s="1"/>
  <c r="AN1207" i="5"/>
  <c r="C1207" i="5" s="1"/>
  <c r="AN789" i="5"/>
  <c r="C789" i="5" s="1"/>
  <c r="AN795" i="5"/>
  <c r="C795" i="5" s="1"/>
  <c r="AN632" i="5"/>
  <c r="C632" i="5" s="1"/>
  <c r="AN1155" i="5"/>
  <c r="C1155" i="5" s="1"/>
  <c r="AN1275" i="5"/>
  <c r="C1275" i="5" s="1"/>
  <c r="AN564" i="5"/>
  <c r="C564" i="5" s="1"/>
  <c r="AN911" i="5"/>
  <c r="C911" i="5" s="1"/>
  <c r="AN354" i="5"/>
  <c r="C354" i="5" s="1"/>
  <c r="AN72" i="5"/>
  <c r="C72" i="5" s="1"/>
  <c r="AN438" i="5"/>
  <c r="C438" i="5" s="1"/>
  <c r="AN408" i="5"/>
  <c r="C408" i="5" s="1"/>
  <c r="AN1142" i="5"/>
  <c r="C1142" i="5" s="1"/>
  <c r="AN1218" i="5"/>
  <c r="C1218" i="5" s="1"/>
  <c r="AN1143" i="5"/>
  <c r="C1143" i="5" s="1"/>
  <c r="AN185" i="5"/>
  <c r="C185" i="5" s="1"/>
  <c r="AN1067" i="5"/>
  <c r="C1067" i="5" s="1"/>
  <c r="AN1099" i="5"/>
  <c r="C1099" i="5" s="1"/>
  <c r="AN1154" i="5"/>
  <c r="C1154" i="5" s="1"/>
  <c r="AN1144" i="5"/>
  <c r="C1144" i="5" s="1"/>
  <c r="AN325" i="5"/>
  <c r="C325" i="5" s="1"/>
  <c r="AN660" i="5"/>
  <c r="C660" i="5" s="1"/>
  <c r="AN1146" i="5"/>
  <c r="C1146" i="5" s="1"/>
  <c r="AN220" i="5"/>
  <c r="C220" i="5" s="1"/>
  <c r="AN955" i="5"/>
  <c r="C955" i="5" s="1"/>
  <c r="AN961" i="5"/>
  <c r="C961" i="5" s="1"/>
  <c r="AN294" i="5"/>
  <c r="C294" i="5" s="1"/>
  <c r="AN887" i="5"/>
  <c r="C887" i="5" s="1"/>
  <c r="AN1269" i="5"/>
  <c r="C1269" i="5" s="1"/>
  <c r="AN842" i="5"/>
  <c r="C842" i="5" s="1"/>
  <c r="AN1065" i="5"/>
  <c r="C1065" i="5" s="1"/>
  <c r="AN1156" i="5"/>
  <c r="C1156" i="5" s="1"/>
  <c r="AN630" i="5"/>
  <c r="C630" i="5" s="1"/>
  <c r="AN631" i="5"/>
  <c r="C631" i="5" s="1"/>
  <c r="AN1157" i="5"/>
  <c r="C1157" i="5" s="1"/>
  <c r="AN565" i="5"/>
  <c r="C565" i="5" s="1"/>
  <c r="AN566" i="5"/>
  <c r="C566" i="5" s="1"/>
  <c r="AN1211" i="5"/>
  <c r="C1211" i="5" s="1"/>
  <c r="AN1078" i="5"/>
  <c r="C1078" i="5" s="1"/>
  <c r="AN737" i="5"/>
  <c r="C737" i="5" s="1"/>
  <c r="AN196" i="5"/>
  <c r="C196" i="5" s="1"/>
  <c r="AN1259" i="5"/>
  <c r="C1259" i="5" s="1"/>
  <c r="AN475" i="5"/>
  <c r="C475" i="5" s="1"/>
  <c r="AN927" i="5"/>
  <c r="C927" i="5" s="1"/>
  <c r="AN326" i="5"/>
  <c r="C326" i="5" s="1"/>
  <c r="AN345" i="5"/>
  <c r="C345" i="5" s="1"/>
  <c r="AN1186" i="5"/>
  <c r="C1186" i="5" s="1"/>
  <c r="AN1089" i="5"/>
  <c r="C1089" i="5" s="1"/>
  <c r="AN848" i="5"/>
  <c r="C848" i="5" s="1"/>
  <c r="AN464" i="5"/>
  <c r="C464" i="5" s="1"/>
  <c r="AN431" i="5"/>
  <c r="C431" i="5" s="1"/>
  <c r="AN1238" i="5"/>
  <c r="C1238" i="5" s="1"/>
  <c r="AN284" i="5"/>
  <c r="C284" i="5" s="1"/>
  <c r="AN197" i="5"/>
  <c r="C197" i="5" s="1"/>
  <c r="AN780" i="5"/>
  <c r="C780" i="5" s="1"/>
  <c r="AN457" i="5"/>
  <c r="C457" i="5" s="1"/>
  <c r="AN163" i="5"/>
  <c r="C163" i="5" s="1"/>
  <c r="AN1006" i="5"/>
  <c r="C1006" i="5" s="1"/>
  <c r="AN346" i="5"/>
  <c r="C346" i="5" s="1"/>
  <c r="AN618" i="5"/>
  <c r="C618" i="5" s="1"/>
  <c r="AN668" i="5"/>
  <c r="C668" i="5" s="1"/>
  <c r="AN549" i="5"/>
  <c r="C549" i="5" s="1"/>
  <c r="AN669" i="5"/>
  <c r="C669" i="5" s="1"/>
  <c r="AN972" i="5"/>
  <c r="C972" i="5" s="1"/>
  <c r="AN886" i="5"/>
  <c r="C886" i="5" s="1"/>
  <c r="AN583" i="5"/>
  <c r="C583" i="5" s="1"/>
  <c r="AN337" i="5"/>
  <c r="C337" i="5" s="1"/>
  <c r="AN1232" i="5"/>
  <c r="C1232" i="5" s="1"/>
  <c r="AN180" i="5"/>
  <c r="C180" i="5" s="1"/>
  <c r="AN39" i="5"/>
  <c r="C39" i="5" s="1"/>
  <c r="AN73" i="5"/>
  <c r="C73" i="5" s="1"/>
  <c r="AN114" i="5"/>
  <c r="C114" i="5" s="1"/>
  <c r="AN864" i="5"/>
  <c r="C864" i="5" s="1"/>
  <c r="AN274" i="5"/>
  <c r="C274" i="5" s="1"/>
  <c r="AN500" i="5"/>
  <c r="C500" i="5" s="1"/>
  <c r="AN824" i="5"/>
  <c r="C824" i="5" s="1"/>
  <c r="AN1227" i="5"/>
  <c r="C1227" i="5" s="1"/>
  <c r="AN1035" i="5"/>
  <c r="C1035" i="5" s="1"/>
  <c r="AN156" i="5"/>
  <c r="C156" i="5" s="1"/>
  <c r="AN227" i="5"/>
  <c r="C227" i="5" s="1"/>
  <c r="AN1091" i="5"/>
  <c r="C1091" i="5" s="1"/>
  <c r="AN982" i="5"/>
  <c r="C982" i="5" s="1"/>
  <c r="AN1271" i="5"/>
  <c r="C1271" i="5" s="1"/>
  <c r="AN642" i="5"/>
  <c r="C642" i="5" s="1"/>
  <c r="AN215" i="5"/>
  <c r="C215" i="5" s="1"/>
  <c r="AN225" i="5"/>
  <c r="C225" i="5" s="1"/>
  <c r="AN434" i="5"/>
  <c r="C434" i="5" s="1"/>
  <c r="AN298" i="5"/>
  <c r="C298" i="5" s="1"/>
  <c r="AN379" i="5"/>
  <c r="C379" i="5" s="1"/>
  <c r="AN1214" i="5"/>
  <c r="C1214" i="5" s="1"/>
  <c r="AN304" i="5"/>
  <c r="C304" i="5" s="1"/>
  <c r="AN1263" i="5"/>
  <c r="C1263" i="5" s="1"/>
  <c r="AN728" i="5"/>
  <c r="C728" i="5" s="1"/>
  <c r="AN1191" i="5"/>
  <c r="C1191" i="5" s="1"/>
  <c r="AN252" i="5"/>
  <c r="C252" i="5" s="1"/>
  <c r="AN254" i="5"/>
  <c r="C254" i="5" s="1"/>
  <c r="AN424" i="5"/>
  <c r="C424" i="5" s="1"/>
  <c r="AN177" i="5"/>
  <c r="C177" i="5" s="1"/>
  <c r="AN656" i="5"/>
  <c r="C656" i="5" s="1"/>
  <c r="AN297" i="5"/>
  <c r="C297" i="5" s="1"/>
  <c r="AN520" i="5"/>
  <c r="C520" i="5" s="1"/>
  <c r="AN790" i="5"/>
  <c r="C790" i="5" s="1"/>
  <c r="AN752" i="5"/>
  <c r="C752" i="5" s="1"/>
  <c r="AN511" i="5"/>
  <c r="C511" i="5" s="1"/>
  <c r="AN267" i="5"/>
  <c r="C267" i="5" s="1"/>
  <c r="AN477" i="5"/>
  <c r="C477" i="5" s="1"/>
  <c r="AN893" i="5"/>
  <c r="C893" i="5" s="1"/>
  <c r="AN103" i="5"/>
  <c r="C103" i="5" s="1"/>
  <c r="AN121" i="5"/>
  <c r="C121" i="5" s="1"/>
  <c r="AN271" i="5"/>
  <c r="C271" i="5" s="1"/>
  <c r="AN351" i="5"/>
  <c r="C351" i="5" s="1"/>
  <c r="AN119" i="5"/>
  <c r="C119" i="5" s="1"/>
  <c r="AN235" i="5"/>
  <c r="C235" i="5" s="1"/>
  <c r="AN65" i="5"/>
  <c r="C65" i="5" s="1"/>
  <c r="AN586" i="5"/>
  <c r="C586" i="5" s="1"/>
  <c r="AN821" i="5"/>
  <c r="C821" i="5" s="1"/>
  <c r="AN925" i="5"/>
  <c r="C925" i="5" s="1"/>
  <c r="AN1231" i="5"/>
  <c r="C1231" i="5" s="1"/>
  <c r="AN845" i="5"/>
  <c r="C845" i="5" s="1"/>
  <c r="AN236" i="5"/>
  <c r="C236" i="5" s="1"/>
  <c r="AN603" i="5"/>
  <c r="C603" i="5" s="1"/>
  <c r="AN110" i="5"/>
  <c r="C110" i="5" s="1"/>
  <c r="AN52" i="5"/>
  <c r="C52" i="5" s="1"/>
  <c r="AN1082" i="5"/>
  <c r="C1082" i="5" s="1"/>
  <c r="AN779" i="5"/>
  <c r="C779" i="5" s="1"/>
  <c r="AN1203" i="5"/>
  <c r="C1203" i="5" s="1"/>
  <c r="AN761" i="5"/>
  <c r="C761" i="5" s="1"/>
  <c r="AN49" i="5"/>
  <c r="C49" i="5" s="1"/>
  <c r="AN963" i="5"/>
  <c r="C963" i="5" s="1"/>
  <c r="AN1066" i="5"/>
  <c r="C1066" i="5" s="1"/>
  <c r="AN312" i="5"/>
  <c r="C312" i="5" s="1"/>
  <c r="AN1079" i="5"/>
  <c r="C1079" i="5" s="1"/>
  <c r="AN363" i="5"/>
  <c r="C363" i="5" s="1"/>
  <c r="AN628" i="5"/>
  <c r="C628" i="5" s="1"/>
  <c r="AN166" i="5"/>
  <c r="C166" i="5" s="1"/>
  <c r="AN1216" i="5"/>
  <c r="C1216" i="5" s="1"/>
  <c r="AN61" i="5"/>
  <c r="C61" i="5" s="1"/>
  <c r="AN636" i="5"/>
  <c r="C636" i="5" s="1"/>
  <c r="AN597" i="5"/>
  <c r="C597" i="5" s="1"/>
  <c r="AN612" i="5"/>
  <c r="C612" i="5" s="1"/>
  <c r="AN980" i="5"/>
  <c r="C980" i="5" s="1"/>
  <c r="AN608" i="5"/>
  <c r="C608" i="5" s="1"/>
  <c r="AN118" i="5"/>
  <c r="C118" i="5" s="1"/>
  <c r="Y61" i="5"/>
  <c r="Y636" i="5"/>
  <c r="Y597" i="5"/>
  <c r="Y612" i="5"/>
  <c r="Y980" i="5"/>
  <c r="Y608" i="5"/>
  <c r="R61" i="5"/>
  <c r="R636" i="5"/>
  <c r="R597" i="5"/>
  <c r="R612" i="5"/>
  <c r="R980" i="5"/>
  <c r="R608" i="5"/>
  <c r="D7" i="7"/>
  <c r="D5" i="7"/>
  <c r="F10" i="2"/>
  <c r="F9" i="2"/>
  <c r="O10" i="5"/>
  <c r="O9" i="5"/>
  <c r="Y1216" i="5"/>
  <c r="R1216" i="5"/>
  <c r="Y166" i="5"/>
  <c r="R166" i="5"/>
  <c r="Y628" i="5"/>
  <c r="R628" i="5"/>
  <c r="Y363" i="5"/>
  <c r="R363" i="5"/>
  <c r="Y1079" i="5"/>
  <c r="R1079" i="5"/>
  <c r="Y312" i="5"/>
  <c r="R312" i="5"/>
  <c r="Y1066" i="5"/>
  <c r="R1066" i="5"/>
  <c r="Y963" i="5"/>
  <c r="R963" i="5"/>
  <c r="Y49" i="5"/>
  <c r="R49" i="5"/>
  <c r="Y761" i="5"/>
  <c r="R761" i="5"/>
  <c r="Y779" i="5"/>
  <c r="R779" i="5"/>
  <c r="Y1203" i="5"/>
  <c r="R1203" i="5"/>
  <c r="Y1082" i="5"/>
  <c r="R1082" i="5"/>
  <c r="Y52" i="5"/>
  <c r="R52" i="5"/>
  <c r="Y110" i="5"/>
  <c r="R110" i="5"/>
  <c r="Y603" i="5"/>
  <c r="R603" i="5"/>
  <c r="Y845" i="5"/>
  <c r="R845" i="5"/>
  <c r="Y236" i="5"/>
  <c r="R236" i="5"/>
  <c r="Y1231" i="5"/>
  <c r="R1231" i="5"/>
  <c r="Y925" i="5"/>
  <c r="R925" i="5"/>
  <c r="Y821" i="5"/>
  <c r="R821" i="5"/>
  <c r="Y586" i="5"/>
  <c r="R586" i="5"/>
  <c r="Y65" i="5"/>
  <c r="R65" i="5"/>
  <c r="Y235" i="5"/>
  <c r="R235" i="5"/>
  <c r="Y119" i="5"/>
  <c r="R119" i="5"/>
  <c r="Y351" i="5"/>
  <c r="R351" i="5"/>
  <c r="Y271" i="5"/>
  <c r="R271" i="5"/>
  <c r="Y121" i="5"/>
  <c r="R121" i="5"/>
  <c r="Y103" i="5"/>
  <c r="R103" i="5"/>
  <c r="Y893" i="5"/>
  <c r="R893" i="5"/>
  <c r="Y477" i="5"/>
  <c r="R477" i="5"/>
  <c r="Y267" i="5"/>
  <c r="R267" i="5"/>
  <c r="Y511" i="5"/>
  <c r="R511" i="5"/>
  <c r="Y752" i="5"/>
  <c r="R752" i="5"/>
  <c r="Y790" i="5"/>
  <c r="R790" i="5"/>
  <c r="Y520" i="5"/>
  <c r="R520" i="5"/>
  <c r="Y297" i="5"/>
  <c r="R297" i="5"/>
  <c r="Y656" i="5"/>
  <c r="R656" i="5"/>
  <c r="Y177" i="5"/>
  <c r="R177" i="5"/>
  <c r="Y424" i="5"/>
  <c r="R424" i="5"/>
  <c r="Y254" i="5"/>
  <c r="R254" i="5"/>
  <c r="Y252" i="5"/>
  <c r="R252" i="5"/>
  <c r="Y1191" i="5"/>
  <c r="R1191" i="5"/>
  <c r="Y728" i="5"/>
  <c r="R728" i="5"/>
  <c r="Y1263" i="5"/>
  <c r="R1263" i="5"/>
  <c r="Y304" i="5"/>
  <c r="R304" i="5"/>
  <c r="Y1214" i="5"/>
  <c r="R1214" i="5"/>
  <c r="Y379" i="5"/>
  <c r="R379" i="5"/>
  <c r="Y298" i="5"/>
  <c r="R298" i="5"/>
  <c r="Y434" i="5"/>
  <c r="R434" i="5"/>
  <c r="Y225" i="5"/>
  <c r="R225" i="5"/>
  <c r="Y215" i="5"/>
  <c r="R215" i="5"/>
  <c r="Y642" i="5"/>
  <c r="R642" i="5"/>
  <c r="Y1271" i="5"/>
  <c r="R1271" i="5"/>
  <c r="Y982" i="5"/>
  <c r="R982" i="5"/>
  <c r="Y1091" i="5"/>
  <c r="R1091" i="5"/>
  <c r="Y227" i="5"/>
  <c r="R227" i="5"/>
  <c r="Y156" i="5"/>
  <c r="R156" i="5"/>
  <c r="Y1035" i="5"/>
  <c r="R1035" i="5"/>
  <c r="Y1227" i="5"/>
  <c r="R1227" i="5"/>
  <c r="Y824" i="5"/>
  <c r="R824" i="5"/>
  <c r="Y500" i="5"/>
  <c r="R500" i="5"/>
  <c r="Y274" i="5"/>
  <c r="R274" i="5"/>
  <c r="Y864" i="5"/>
  <c r="R864" i="5"/>
  <c r="Y114" i="5"/>
  <c r="R114" i="5"/>
  <c r="Y73" i="5"/>
  <c r="R73" i="5"/>
  <c r="Y39" i="5"/>
  <c r="R39" i="5"/>
  <c r="Y180" i="5"/>
  <c r="R180" i="5"/>
  <c r="Y1232" i="5"/>
  <c r="R1232" i="5"/>
  <c r="Y337" i="5"/>
  <c r="R337" i="5"/>
  <c r="Y583" i="5"/>
  <c r="R583" i="5"/>
  <c r="Y886" i="5"/>
  <c r="R886" i="5"/>
  <c r="Y972" i="5"/>
  <c r="R972" i="5"/>
  <c r="Y669" i="5"/>
  <c r="R669" i="5"/>
  <c r="Y549" i="5"/>
  <c r="R549" i="5"/>
  <c r="Y668" i="5"/>
  <c r="R668" i="5"/>
  <c r="Y346" i="5"/>
  <c r="R346" i="5"/>
  <c r="Y618" i="5"/>
  <c r="R618" i="5"/>
  <c r="Y1006" i="5"/>
  <c r="R1006" i="5"/>
  <c r="Y163" i="5"/>
  <c r="R163" i="5"/>
  <c r="Y457" i="5"/>
  <c r="R457" i="5"/>
  <c r="Y780" i="5"/>
  <c r="R780" i="5"/>
  <c r="Y197" i="5"/>
  <c r="R197" i="5"/>
  <c r="Y284" i="5"/>
  <c r="R284" i="5"/>
  <c r="Y1238" i="5"/>
  <c r="R1238" i="5"/>
  <c r="Y431" i="5"/>
  <c r="R431" i="5"/>
  <c r="Y464" i="5"/>
  <c r="R464" i="5"/>
  <c r="Y848" i="5"/>
  <c r="R848" i="5"/>
  <c r="Y1089" i="5"/>
  <c r="R1089" i="5"/>
  <c r="Y345" i="5"/>
  <c r="R345" i="5"/>
  <c r="Y1186" i="5"/>
  <c r="R1186" i="5"/>
  <c r="Y326" i="5"/>
  <c r="R326" i="5"/>
  <c r="Y927" i="5"/>
  <c r="R927" i="5"/>
  <c r="Y475" i="5"/>
  <c r="R475" i="5"/>
  <c r="Y1259" i="5"/>
  <c r="R1259" i="5"/>
  <c r="Y196" i="5"/>
  <c r="R196" i="5"/>
  <c r="Y737" i="5"/>
  <c r="R737" i="5"/>
  <c r="Y1078" i="5"/>
  <c r="R1078" i="5"/>
  <c r="Y566" i="5"/>
  <c r="R566" i="5"/>
  <c r="Y565" i="5"/>
  <c r="R565" i="5"/>
  <c r="Y1211" i="5"/>
  <c r="R1211" i="5"/>
  <c r="Y1157" i="5"/>
  <c r="R1157" i="5"/>
  <c r="Y630" i="5"/>
  <c r="R630" i="5"/>
  <c r="Y631" i="5"/>
  <c r="R631" i="5"/>
  <c r="Y1156" i="5"/>
  <c r="R1156" i="5"/>
  <c r="Y1065" i="5"/>
  <c r="R1065" i="5"/>
  <c r="Y842" i="5"/>
  <c r="R842" i="5"/>
  <c r="Y887" i="5"/>
  <c r="R887" i="5"/>
  <c r="Y294" i="5"/>
  <c r="R294" i="5"/>
  <c r="Y1269" i="5"/>
  <c r="R1269" i="5"/>
  <c r="Y961" i="5"/>
  <c r="R961" i="5"/>
  <c r="Y955" i="5"/>
  <c r="R955" i="5"/>
  <c r="Y220" i="5"/>
  <c r="R220" i="5"/>
  <c r="Y1146" i="5"/>
  <c r="R1146" i="5"/>
  <c r="Y660" i="5"/>
  <c r="R660" i="5"/>
  <c r="Y325" i="5"/>
  <c r="R325" i="5"/>
  <c r="Y1144" i="5"/>
  <c r="R1144" i="5"/>
  <c r="Y1154" i="5"/>
  <c r="R1154" i="5"/>
  <c r="Y1099" i="5"/>
  <c r="R1099" i="5"/>
  <c r="Y185" i="5"/>
  <c r="R185" i="5"/>
  <c r="Y1067" i="5"/>
  <c r="R1067" i="5"/>
  <c r="Y1143" i="5"/>
  <c r="R1143" i="5"/>
  <c r="Y1218" i="5"/>
  <c r="R1218" i="5"/>
  <c r="Y1142" i="5"/>
  <c r="R1142" i="5"/>
  <c r="Y408" i="5"/>
  <c r="R408" i="5"/>
  <c r="Y438" i="5"/>
  <c r="R438" i="5"/>
  <c r="Y72" i="5"/>
  <c r="R72" i="5"/>
  <c r="Y354" i="5"/>
  <c r="R354" i="5"/>
  <c r="Y911" i="5"/>
  <c r="R911" i="5"/>
  <c r="Y564" i="5"/>
  <c r="R564" i="5"/>
  <c r="Y1275" i="5"/>
  <c r="R1275" i="5"/>
  <c r="S1275" i="5" s="1"/>
  <c r="Y1155" i="5"/>
  <c r="R1155" i="5"/>
  <c r="Y632" i="5"/>
  <c r="R632" i="5"/>
  <c r="Y795" i="5"/>
  <c r="R795" i="5"/>
  <c r="Y789" i="5"/>
  <c r="R789" i="5"/>
  <c r="Y1207" i="5"/>
  <c r="R1207" i="5"/>
  <c r="Y625" i="5"/>
  <c r="R625" i="5"/>
  <c r="Y1093" i="5"/>
  <c r="R1093" i="5"/>
  <c r="Y941" i="5"/>
  <c r="R941" i="5"/>
  <c r="Y1126" i="5"/>
  <c r="R1126" i="5"/>
  <c r="Y558" i="5"/>
  <c r="R558" i="5"/>
  <c r="Y1201" i="5"/>
  <c r="R1201" i="5"/>
  <c r="Y969" i="5"/>
  <c r="R969" i="5"/>
  <c r="Y627" i="5"/>
  <c r="R627" i="5"/>
  <c r="Y626" i="5"/>
  <c r="R626" i="5"/>
  <c r="Y1177" i="5"/>
  <c r="R1177" i="5"/>
  <c r="Y330" i="5"/>
  <c r="R330" i="5"/>
  <c r="Y1083" i="5"/>
  <c r="R1083" i="5"/>
  <c r="Y307" i="5"/>
  <c r="R307" i="5"/>
  <c r="Y784" i="5"/>
  <c r="R784" i="5"/>
  <c r="Y1248" i="5"/>
  <c r="R1248" i="5"/>
  <c r="Y851" i="5"/>
  <c r="R851" i="5"/>
  <c r="Y602" i="5"/>
  <c r="R602" i="5"/>
  <c r="Y466" i="5"/>
  <c r="R466" i="5"/>
  <c r="Y850" i="5"/>
  <c r="R850" i="5"/>
  <c r="Y493" i="5"/>
  <c r="R493" i="5"/>
  <c r="Y838" i="5"/>
  <c r="R838" i="5"/>
  <c r="Y1171" i="5"/>
  <c r="R1171" i="5"/>
  <c r="Y607" i="5"/>
  <c r="R607" i="5"/>
  <c r="Y827" i="5"/>
  <c r="R827" i="5"/>
  <c r="Y809" i="5"/>
  <c r="R809" i="5"/>
  <c r="Y907" i="5"/>
  <c r="R907" i="5"/>
  <c r="Y530" i="5"/>
  <c r="R530" i="5"/>
  <c r="Y953" i="5"/>
  <c r="R953" i="5"/>
  <c r="Y777" i="5"/>
  <c r="R777" i="5"/>
  <c r="Y562" i="5"/>
  <c r="R562" i="5"/>
  <c r="Y817" i="5"/>
  <c r="R817" i="5"/>
  <c r="Y376" i="5"/>
  <c r="R376" i="5"/>
  <c r="Y812" i="5"/>
  <c r="R812" i="5"/>
  <c r="Y1018" i="5"/>
  <c r="R1018" i="5"/>
  <c r="Y1098" i="5"/>
  <c r="R1098" i="5"/>
  <c r="Y611" i="5"/>
  <c r="R611" i="5"/>
  <c r="Y949" i="5"/>
  <c r="R949" i="5"/>
  <c r="Y86" i="5"/>
  <c r="R86" i="5"/>
  <c r="Y804" i="5"/>
  <c r="R804" i="5"/>
  <c r="Y1003" i="5"/>
  <c r="R1003" i="5"/>
  <c r="Y1245" i="5"/>
  <c r="R1245" i="5"/>
  <c r="Y679" i="5"/>
  <c r="R679" i="5"/>
  <c r="Y207" i="5"/>
  <c r="R207" i="5"/>
  <c r="Y775" i="5"/>
  <c r="R775" i="5"/>
  <c r="Y146" i="5"/>
  <c r="R146" i="5"/>
  <c r="Y891" i="5"/>
  <c r="R891" i="5"/>
  <c r="Y1107" i="5"/>
  <c r="R1107" i="5"/>
  <c r="Y375" i="5"/>
  <c r="R375" i="5"/>
  <c r="Y89" i="5"/>
  <c r="R89" i="5"/>
  <c r="Y436" i="5"/>
  <c r="R436" i="5"/>
  <c r="Y461" i="5"/>
  <c r="R461" i="5"/>
  <c r="Y484" i="5"/>
  <c r="R484" i="5"/>
  <c r="Y940" i="5"/>
  <c r="R940" i="5"/>
  <c r="Y221" i="5"/>
  <c r="R221" i="5"/>
  <c r="Y1068" i="5"/>
  <c r="R1068" i="5"/>
  <c r="Y600" i="5"/>
  <c r="R600" i="5"/>
  <c r="Y1208" i="5"/>
  <c r="R1208" i="5"/>
  <c r="Y698" i="5"/>
  <c r="R698" i="5"/>
  <c r="Y443" i="5"/>
  <c r="R443" i="5"/>
  <c r="Y489" i="5"/>
  <c r="R489" i="5"/>
  <c r="Y1206" i="5"/>
  <c r="R1206" i="5"/>
  <c r="Y282" i="5"/>
  <c r="R282" i="5"/>
  <c r="Y950" i="5"/>
  <c r="R950" i="5"/>
  <c r="Y871" i="5"/>
  <c r="R871" i="5"/>
  <c r="Y622" i="5"/>
  <c r="R622" i="5"/>
  <c r="Y1103" i="5"/>
  <c r="R1103" i="5"/>
  <c r="Y939" i="5"/>
  <c r="R939" i="5"/>
  <c r="Y1252" i="5"/>
  <c r="R1252" i="5"/>
  <c r="Y112" i="5"/>
  <c r="R112" i="5"/>
  <c r="Y1224" i="5"/>
  <c r="R1224" i="5"/>
  <c r="Y526" i="5"/>
  <c r="R526" i="5"/>
  <c r="Y1064" i="5"/>
  <c r="R1064" i="5"/>
  <c r="Y1045" i="5"/>
  <c r="R1045" i="5"/>
  <c r="Y311" i="5"/>
  <c r="R311" i="5"/>
  <c r="Y251" i="5"/>
  <c r="R251" i="5"/>
  <c r="Y248" i="5"/>
  <c r="R248" i="5"/>
  <c r="Y247" i="5"/>
  <c r="R247" i="5"/>
  <c r="Y246" i="5"/>
  <c r="R246" i="5"/>
  <c r="Y1197" i="5"/>
  <c r="R1197" i="5"/>
  <c r="Y313" i="5"/>
  <c r="R313" i="5"/>
  <c r="Y1249" i="5"/>
  <c r="R1249" i="5"/>
  <c r="Y748" i="5"/>
  <c r="R748" i="5"/>
  <c r="Y525" i="5"/>
  <c r="R525" i="5"/>
  <c r="Y400" i="5"/>
  <c r="R400" i="5"/>
  <c r="Y339" i="5"/>
  <c r="R339" i="5"/>
  <c r="Y46" i="5"/>
  <c r="R46" i="5"/>
  <c r="Y1090" i="5"/>
  <c r="R1090" i="5"/>
  <c r="Y805" i="5"/>
  <c r="R805" i="5"/>
  <c r="Y708" i="5"/>
  <c r="R708" i="5"/>
  <c r="Y906" i="5"/>
  <c r="R906" i="5"/>
  <c r="Y183" i="5"/>
  <c r="R183" i="5"/>
  <c r="Y1241" i="5"/>
  <c r="R1241" i="5"/>
  <c r="Y322" i="5"/>
  <c r="R322" i="5"/>
  <c r="Y516" i="5"/>
  <c r="R516" i="5"/>
  <c r="Y843" i="5"/>
  <c r="R843" i="5"/>
  <c r="Y649" i="5"/>
  <c r="R649" i="5"/>
  <c r="Y418" i="5"/>
  <c r="R418" i="5"/>
  <c r="Y1062" i="5"/>
  <c r="R1062" i="5"/>
  <c r="Y659" i="5"/>
  <c r="R659" i="5"/>
  <c r="Y1145" i="5"/>
  <c r="R1145" i="5"/>
  <c r="Y387" i="5"/>
  <c r="R387" i="5"/>
  <c r="Y593" i="5"/>
  <c r="R593" i="5"/>
  <c r="Y509" i="5"/>
  <c r="R509" i="5"/>
  <c r="Y1205" i="5"/>
  <c r="R1205" i="5"/>
  <c r="Y510" i="5"/>
  <c r="R510" i="5"/>
  <c r="Y1137" i="5"/>
  <c r="R1137" i="5"/>
  <c r="Y711" i="5"/>
  <c r="R711" i="5"/>
  <c r="Y263" i="5"/>
  <c r="R263" i="5"/>
  <c r="Y796" i="5"/>
  <c r="R796" i="5"/>
  <c r="Y938" i="5"/>
  <c r="R938" i="5"/>
  <c r="Y1240" i="5"/>
  <c r="R1240" i="5"/>
  <c r="Y840" i="5"/>
  <c r="R840" i="5"/>
  <c r="Y66" i="5"/>
  <c r="R66" i="5"/>
  <c r="Y1044" i="5"/>
  <c r="R1044" i="5"/>
  <c r="Y165" i="5"/>
  <c r="R165" i="5"/>
  <c r="Y1063" i="5"/>
  <c r="R1063" i="5"/>
  <c r="Y1196" i="5"/>
  <c r="R1196" i="5"/>
  <c r="Y1061" i="5"/>
  <c r="R1061" i="5"/>
  <c r="Y1052" i="5"/>
  <c r="R1052" i="5"/>
  <c r="Y415" i="5"/>
  <c r="R415" i="5"/>
  <c r="Y822" i="5"/>
  <c r="R822" i="5"/>
  <c r="Y811" i="5"/>
  <c r="R811" i="5"/>
  <c r="Y1217" i="5"/>
  <c r="R1217" i="5"/>
  <c r="Y973" i="5"/>
  <c r="R973" i="5"/>
  <c r="Y1159" i="5"/>
  <c r="R1159" i="5"/>
  <c r="Y1176" i="5"/>
  <c r="R1176" i="5"/>
  <c r="Y1072" i="5"/>
  <c r="R1072" i="5"/>
  <c r="Y369" i="5"/>
  <c r="R369" i="5"/>
  <c r="Y1195" i="5"/>
  <c r="R1195" i="5"/>
  <c r="Y62" i="5"/>
  <c r="R62" i="5"/>
  <c r="Y93" i="5"/>
  <c r="R93" i="5"/>
  <c r="Y825" i="5"/>
  <c r="R825" i="5"/>
  <c r="Y474" i="5"/>
  <c r="R474" i="5"/>
  <c r="Y933" i="5"/>
  <c r="R933" i="5"/>
  <c r="Y1180" i="5"/>
  <c r="R1180" i="5"/>
  <c r="Y451" i="5"/>
  <c r="R451" i="5"/>
  <c r="Y67" i="5"/>
  <c r="R67" i="5"/>
  <c r="Y243" i="5"/>
  <c r="R243" i="5"/>
  <c r="Y309" i="5"/>
  <c r="R309" i="5"/>
  <c r="Y152" i="5"/>
  <c r="R152" i="5"/>
  <c r="Y364" i="5"/>
  <c r="R364" i="5"/>
  <c r="Y935" i="5"/>
  <c r="R935" i="5"/>
  <c r="Y674" i="5"/>
  <c r="R674" i="5"/>
  <c r="Y372" i="5"/>
  <c r="R372" i="5"/>
  <c r="Y1077" i="5"/>
  <c r="R1077" i="5"/>
  <c r="Y1060" i="5"/>
  <c r="R1060" i="5"/>
  <c r="Y988" i="5"/>
  <c r="R988" i="5"/>
  <c r="Y242" i="5"/>
  <c r="R242" i="5"/>
  <c r="Y1095" i="5"/>
  <c r="R1095" i="5"/>
  <c r="Y384" i="5"/>
  <c r="R384" i="5"/>
  <c r="Y1184" i="5"/>
  <c r="R1184" i="5"/>
  <c r="Y462" i="5"/>
  <c r="R462" i="5"/>
  <c r="Y658" i="5"/>
  <c r="R658" i="5"/>
  <c r="Y83" i="5"/>
  <c r="R83" i="5"/>
  <c r="Y756" i="5"/>
  <c r="R756" i="5"/>
  <c r="Y1225" i="5"/>
  <c r="R1225" i="5"/>
  <c r="Y404" i="5"/>
  <c r="R404" i="5"/>
  <c r="Y480" i="5"/>
  <c r="R480" i="5"/>
  <c r="Y578" i="5"/>
  <c r="R578" i="5"/>
  <c r="Y683" i="5"/>
  <c r="R683" i="5"/>
  <c r="Y601" i="5"/>
  <c r="R601" i="5"/>
  <c r="Y1085" i="5"/>
  <c r="R1085" i="5"/>
  <c r="Y831" i="5"/>
  <c r="R831" i="5"/>
  <c r="Y1187" i="5"/>
  <c r="R1187" i="5"/>
  <c r="Y211" i="5"/>
  <c r="R211" i="5"/>
  <c r="Y391" i="5"/>
  <c r="R391" i="5"/>
  <c r="Y974" i="5"/>
  <c r="R974" i="5"/>
  <c r="Y968" i="5"/>
  <c r="R968" i="5"/>
  <c r="Y914" i="5"/>
  <c r="R914" i="5"/>
  <c r="Y323" i="5"/>
  <c r="R323" i="5"/>
  <c r="Y324" i="5"/>
  <c r="R324" i="5"/>
  <c r="Y1059" i="5"/>
  <c r="R1059" i="5"/>
  <c r="Y273" i="5"/>
  <c r="R273" i="5"/>
  <c r="Y276" i="5"/>
  <c r="R276" i="5"/>
  <c r="Y1041" i="5"/>
  <c r="R1041" i="5"/>
  <c r="Y270" i="5"/>
  <c r="R270" i="5"/>
  <c r="Y776" i="5"/>
  <c r="R776" i="5"/>
  <c r="Y1071" i="5"/>
  <c r="R1071" i="5"/>
  <c r="Y1058" i="5"/>
  <c r="R1058" i="5"/>
  <c r="Y419" i="5"/>
  <c r="R419" i="5"/>
  <c r="Y762" i="5"/>
  <c r="R762" i="5"/>
  <c r="Y439" i="5"/>
  <c r="R439" i="5"/>
  <c r="Y1032" i="5"/>
  <c r="R1032" i="5"/>
  <c r="Y701" i="5"/>
  <c r="R701" i="5"/>
  <c r="Y686" i="5"/>
  <c r="R686" i="5"/>
  <c r="Y655" i="5"/>
  <c r="R655" i="5"/>
  <c r="Y160" i="5"/>
  <c r="R160" i="5"/>
  <c r="Y754" i="5"/>
  <c r="R754" i="5"/>
  <c r="Y971" i="5"/>
  <c r="R971" i="5"/>
  <c r="Y989" i="5"/>
  <c r="R989" i="5"/>
  <c r="Y134" i="5"/>
  <c r="R134" i="5"/>
  <c r="Y306" i="5"/>
  <c r="R306" i="5"/>
  <c r="Y1057" i="5"/>
  <c r="R1057" i="5"/>
  <c r="Y295" i="5"/>
  <c r="R295" i="5"/>
  <c r="Y705" i="5"/>
  <c r="R705" i="5"/>
  <c r="Y491" i="5"/>
  <c r="R491" i="5"/>
  <c r="Y373" i="5"/>
  <c r="R373" i="5"/>
  <c r="Y69" i="5"/>
  <c r="R69" i="5"/>
  <c r="Y1105" i="5"/>
  <c r="R1105" i="5"/>
  <c r="Y675" i="5"/>
  <c r="R675" i="5"/>
  <c r="Y667" i="5"/>
  <c r="R667" i="5"/>
  <c r="Y231" i="5"/>
  <c r="R231" i="5"/>
  <c r="Y598" i="5"/>
  <c r="R598" i="5"/>
  <c r="Y150" i="5"/>
  <c r="R150" i="5"/>
  <c r="Y739" i="5"/>
  <c r="R739" i="5"/>
  <c r="Y839" i="5"/>
  <c r="R839" i="5"/>
  <c r="Y866" i="5"/>
  <c r="R866" i="5"/>
  <c r="Y74" i="5"/>
  <c r="R74" i="5"/>
  <c r="Y1247" i="5"/>
  <c r="R1247" i="5"/>
  <c r="Y158" i="5"/>
  <c r="R158" i="5"/>
  <c r="Y412" i="5"/>
  <c r="R412" i="5"/>
  <c r="Y919" i="5"/>
  <c r="R919" i="5"/>
  <c r="Y975" i="5"/>
  <c r="R975" i="5"/>
  <c r="Y34" i="5"/>
  <c r="R34" i="5"/>
  <c r="Y910" i="5"/>
  <c r="R910" i="5"/>
  <c r="Y393" i="5"/>
  <c r="R393" i="5"/>
  <c r="Y546" i="5"/>
  <c r="R546" i="5"/>
  <c r="Y97" i="5"/>
  <c r="R97" i="5"/>
  <c r="Y770" i="5"/>
  <c r="R770" i="5"/>
  <c r="Y81" i="5"/>
  <c r="R81" i="5"/>
  <c r="Y269" i="5"/>
  <c r="R269" i="5"/>
  <c r="Y579" i="5"/>
  <c r="R579" i="5"/>
  <c r="Y644" i="5"/>
  <c r="R644" i="5"/>
  <c r="Y524" i="5"/>
  <c r="R524" i="5"/>
  <c r="Y60" i="5"/>
  <c r="R60" i="5"/>
  <c r="Y188" i="5"/>
  <c r="R188" i="5"/>
  <c r="Y497" i="5"/>
  <c r="R497" i="5"/>
  <c r="Y981" i="5"/>
  <c r="R981" i="5"/>
  <c r="Y389" i="5"/>
  <c r="R389" i="5"/>
  <c r="Y986" i="5"/>
  <c r="R986" i="5"/>
  <c r="Y978" i="5"/>
  <c r="R978" i="5"/>
  <c r="Y858" i="5"/>
  <c r="R858" i="5"/>
  <c r="Y830" i="5"/>
  <c r="R830" i="5"/>
  <c r="Y764" i="5"/>
  <c r="R764" i="5"/>
  <c r="Y1016" i="5"/>
  <c r="R1016" i="5"/>
  <c r="Y488" i="5"/>
  <c r="R488" i="5"/>
  <c r="Y1264" i="5"/>
  <c r="R1264" i="5"/>
  <c r="Y1204" i="5"/>
  <c r="R1204" i="5"/>
  <c r="Y496" i="5"/>
  <c r="R496" i="5"/>
  <c r="Y305" i="5"/>
  <c r="R305" i="5"/>
  <c r="Y433" i="5"/>
  <c r="R433" i="5"/>
  <c r="Y80" i="5"/>
  <c r="R80" i="5"/>
  <c r="Y367" i="5"/>
  <c r="R367" i="5"/>
  <c r="Y123" i="5"/>
  <c r="R123" i="5"/>
  <c r="Y1273" i="5"/>
  <c r="R1273" i="5"/>
  <c r="Y505" i="5"/>
  <c r="R505" i="5"/>
  <c r="Y495" i="5"/>
  <c r="R495" i="5"/>
  <c r="Y610" i="5"/>
  <c r="R610" i="5"/>
  <c r="Y1235" i="5"/>
  <c r="R1235" i="5"/>
  <c r="Y1122" i="5"/>
  <c r="R1122" i="5"/>
  <c r="Y588" i="5"/>
  <c r="R588" i="5"/>
  <c r="Y759" i="5"/>
  <c r="R759" i="5"/>
  <c r="Y1140" i="5"/>
  <c r="R1140" i="5"/>
  <c r="Y722" i="5"/>
  <c r="R722" i="5"/>
  <c r="Y731" i="5"/>
  <c r="R731" i="5"/>
  <c r="Y575" i="5"/>
  <c r="R575" i="5"/>
  <c r="Y1034" i="5"/>
  <c r="R1034" i="5"/>
  <c r="Y161" i="5"/>
  <c r="R161" i="5"/>
  <c r="Y892" i="5"/>
  <c r="R892" i="5"/>
  <c r="Y58" i="5"/>
  <c r="R58" i="5"/>
  <c r="Y383" i="5"/>
  <c r="R383" i="5"/>
  <c r="Y143" i="5"/>
  <c r="R143" i="5"/>
  <c r="Y852" i="5"/>
  <c r="R852" i="5"/>
  <c r="Y479" i="5"/>
  <c r="R479" i="5"/>
  <c r="Y923" i="5"/>
  <c r="R923" i="5"/>
  <c r="Y1004" i="5"/>
  <c r="R1004" i="5"/>
  <c r="Y296" i="5"/>
  <c r="R296" i="5"/>
  <c r="Y882" i="5"/>
  <c r="R882" i="5"/>
  <c r="Y700" i="5"/>
  <c r="R700" i="5"/>
  <c r="Y635" i="5"/>
  <c r="R635" i="5"/>
  <c r="Y773" i="5"/>
  <c r="R773" i="5"/>
  <c r="Y200" i="5"/>
  <c r="R200" i="5"/>
  <c r="Y592" i="5"/>
  <c r="R592" i="5"/>
  <c r="Y590" i="5"/>
  <c r="R590" i="5"/>
  <c r="Y854" i="5"/>
  <c r="R854" i="5"/>
  <c r="Y205" i="5"/>
  <c r="R205" i="5"/>
  <c r="Y966" i="5"/>
  <c r="R966" i="5"/>
  <c r="Y599" i="5"/>
  <c r="R599" i="5"/>
  <c r="Y746" i="5"/>
  <c r="R746" i="5"/>
  <c r="Y862" i="5"/>
  <c r="R862" i="5"/>
  <c r="Y1075" i="5"/>
  <c r="R1075" i="5"/>
  <c r="Y157" i="5"/>
  <c r="R157" i="5"/>
  <c r="Y278" i="5"/>
  <c r="R278" i="5"/>
  <c r="Y204" i="5"/>
  <c r="R204" i="5"/>
  <c r="Y956" i="5"/>
  <c r="R956" i="5"/>
  <c r="Y1242" i="5"/>
  <c r="R1242" i="5"/>
  <c r="Y217" i="5"/>
  <c r="R217" i="5"/>
  <c r="Y928" i="5"/>
  <c r="R928" i="5"/>
  <c r="Y487" i="5"/>
  <c r="R487" i="5"/>
  <c r="Y289" i="5"/>
  <c r="R289" i="5"/>
  <c r="Y881" i="5"/>
  <c r="R881" i="5"/>
  <c r="Y517" i="5"/>
  <c r="R517" i="5"/>
  <c r="Y801" i="5"/>
  <c r="R801" i="5"/>
  <c r="Y802" i="5"/>
  <c r="R802" i="5"/>
  <c r="Y426" i="5"/>
  <c r="R426" i="5"/>
  <c r="Y1009" i="5"/>
  <c r="R1009" i="5"/>
  <c r="Y1234" i="5"/>
  <c r="R1234" i="5"/>
  <c r="Y1076" i="5"/>
  <c r="R1076" i="5"/>
  <c r="Y791" i="5"/>
  <c r="R791" i="5"/>
  <c r="Y107" i="5"/>
  <c r="R107" i="5"/>
  <c r="Y1087" i="5"/>
  <c r="R1087" i="5"/>
  <c r="Y473" i="5"/>
  <c r="R473" i="5"/>
  <c r="Y1139" i="5"/>
  <c r="R1139" i="5"/>
  <c r="Y836" i="5"/>
  <c r="R836" i="5"/>
  <c r="Y259" i="5"/>
  <c r="R259" i="5"/>
  <c r="Y255" i="5"/>
  <c r="R255" i="5"/>
  <c r="Y921" i="5"/>
  <c r="R921" i="5"/>
  <c r="Y223" i="5"/>
  <c r="R223" i="5"/>
  <c r="Y1084" i="5"/>
  <c r="R1084" i="5"/>
  <c r="Y1141" i="5"/>
  <c r="R1141" i="5"/>
  <c r="Y137" i="5"/>
  <c r="R137" i="5"/>
  <c r="Y1239" i="5"/>
  <c r="R1239" i="5"/>
  <c r="Y1265" i="5"/>
  <c r="R1265" i="5"/>
  <c r="Y398" i="5"/>
  <c r="R398" i="5"/>
  <c r="Y720" i="5"/>
  <c r="R720" i="5"/>
  <c r="Y90" i="5"/>
  <c r="R90" i="5"/>
  <c r="Y122" i="5"/>
  <c r="R122" i="5"/>
  <c r="Y1147" i="5"/>
  <c r="R1147" i="5"/>
  <c r="Y753" i="5"/>
  <c r="R753" i="5"/>
  <c r="Y238" i="5"/>
  <c r="R238" i="5"/>
  <c r="Y1013" i="5"/>
  <c r="R1013" i="5"/>
  <c r="Y1031" i="5"/>
  <c r="R1031" i="5"/>
  <c r="Y1086" i="5"/>
  <c r="R1086" i="5"/>
  <c r="Y100" i="5"/>
  <c r="R100" i="5"/>
  <c r="Y859" i="5"/>
  <c r="R859" i="5"/>
  <c r="Y920" i="5"/>
  <c r="R920" i="5"/>
  <c r="Y338" i="5"/>
  <c r="R338" i="5"/>
  <c r="Y1149" i="5"/>
  <c r="R1149" i="5"/>
  <c r="Y818" i="5"/>
  <c r="R818" i="5"/>
  <c r="Y76" i="5"/>
  <c r="R76" i="5"/>
  <c r="Y860" i="5"/>
  <c r="R860" i="5"/>
  <c r="Y1007" i="5"/>
  <c r="R1007" i="5"/>
  <c r="Y102" i="5"/>
  <c r="R102" i="5"/>
  <c r="Y1001" i="5"/>
  <c r="R1001" i="5"/>
  <c r="Y1158" i="5"/>
  <c r="R1158" i="5"/>
  <c r="Y797" i="5"/>
  <c r="R797" i="5"/>
  <c r="Y904" i="5"/>
  <c r="R904" i="5"/>
  <c r="Y142" i="5"/>
  <c r="R142" i="5"/>
  <c r="Y228" i="5"/>
  <c r="R228" i="5"/>
  <c r="Y237" i="5"/>
  <c r="R237" i="5"/>
  <c r="Y141" i="5"/>
  <c r="R141" i="5"/>
  <c r="Y348" i="5"/>
  <c r="R348" i="5"/>
  <c r="Y757" i="5"/>
  <c r="R757" i="5"/>
  <c r="Y577" i="5"/>
  <c r="R577" i="5"/>
  <c r="Y666" i="5"/>
  <c r="R666" i="5"/>
  <c r="Y356" i="5"/>
  <c r="R356" i="5"/>
  <c r="Y234" i="5"/>
  <c r="R234" i="5"/>
  <c r="Y359" i="5"/>
  <c r="R359" i="5"/>
  <c r="Y1106" i="5"/>
  <c r="R1106" i="5"/>
  <c r="Y260" i="5"/>
  <c r="R260" i="5"/>
  <c r="Y1029" i="5"/>
  <c r="R1029" i="5"/>
  <c r="Y1270" i="5"/>
  <c r="R1270" i="5"/>
  <c r="Y823" i="5"/>
  <c r="R823" i="5"/>
  <c r="Y781" i="5"/>
  <c r="R781" i="5"/>
  <c r="Y1128" i="5"/>
  <c r="R1128" i="5"/>
  <c r="Y1046" i="5"/>
  <c r="R1046" i="5"/>
  <c r="Y417" i="5"/>
  <c r="R417" i="5"/>
  <c r="Y202" i="5"/>
  <c r="R202" i="5"/>
  <c r="Y678" i="5"/>
  <c r="R678" i="5"/>
  <c r="Y1255" i="5"/>
  <c r="R1255" i="5"/>
  <c r="Y186" i="5"/>
  <c r="R186" i="5"/>
  <c r="Y314" i="5"/>
  <c r="R314" i="5"/>
  <c r="Y1260" i="5"/>
  <c r="R1260" i="5"/>
  <c r="Y816" i="5"/>
  <c r="R816" i="5"/>
  <c r="Y613" i="5"/>
  <c r="R613" i="5"/>
  <c r="Y1188" i="5"/>
  <c r="R1188" i="5"/>
  <c r="Y1160" i="5"/>
  <c r="R1160" i="5"/>
  <c r="Y567" i="5"/>
  <c r="R567" i="5"/>
  <c r="Y606" i="5"/>
  <c r="R606" i="5"/>
  <c r="Y1185" i="5"/>
  <c r="R1185" i="5"/>
  <c r="Y397" i="5"/>
  <c r="R397" i="5"/>
  <c r="Y94" i="5"/>
  <c r="R94" i="5"/>
  <c r="Y1056" i="5"/>
  <c r="R1056" i="5"/>
  <c r="Y199" i="5"/>
  <c r="R199" i="5"/>
  <c r="Y841" i="5"/>
  <c r="R841" i="5"/>
  <c r="Y68" i="5"/>
  <c r="R68" i="5"/>
  <c r="Y265" i="5"/>
  <c r="R265" i="5"/>
  <c r="Y1166" i="5"/>
  <c r="R1166" i="5"/>
  <c r="Y1179" i="5"/>
  <c r="R1179" i="5"/>
  <c r="Y1219" i="5"/>
  <c r="R1219" i="5"/>
  <c r="Y778" i="5"/>
  <c r="R778" i="5"/>
  <c r="Y136" i="5"/>
  <c r="R136" i="5"/>
  <c r="Y64" i="5"/>
  <c r="R64" i="5"/>
  <c r="Y810" i="5"/>
  <c r="R810" i="5"/>
  <c r="Y1215" i="5"/>
  <c r="R1215" i="5"/>
  <c r="Y1209" i="5"/>
  <c r="R1209" i="5"/>
  <c r="Y572" i="5"/>
  <c r="R572" i="5"/>
  <c r="Y573" i="5"/>
  <c r="R573" i="5"/>
  <c r="Y222" i="5"/>
  <c r="R222" i="5"/>
  <c r="Y1138" i="5"/>
  <c r="R1138" i="5"/>
  <c r="Y867" i="5"/>
  <c r="R867" i="5"/>
  <c r="Y718" i="5"/>
  <c r="R718" i="5"/>
  <c r="Y714" i="5"/>
  <c r="R714" i="5"/>
  <c r="Y648" i="5"/>
  <c r="R648" i="5"/>
  <c r="Y1120" i="5"/>
  <c r="R1120" i="5"/>
  <c r="Y130" i="5"/>
  <c r="R130" i="5"/>
  <c r="Y1104" i="5"/>
  <c r="R1104" i="5"/>
  <c r="Y832" i="5"/>
  <c r="R832" i="5"/>
  <c r="Y352" i="5"/>
  <c r="R352" i="5"/>
  <c r="Y287" i="5"/>
  <c r="R287" i="5"/>
  <c r="Y1102" i="5"/>
  <c r="R1102" i="5"/>
  <c r="Y1040" i="5"/>
  <c r="R1040" i="5"/>
  <c r="Y689" i="5"/>
  <c r="R689" i="5"/>
  <c r="Y175" i="5"/>
  <c r="R175" i="5"/>
  <c r="Y942" i="5"/>
  <c r="R942" i="5"/>
  <c r="Y828" i="5"/>
  <c r="R828" i="5"/>
  <c r="Y735" i="5"/>
  <c r="R735" i="5"/>
  <c r="Y48" i="5"/>
  <c r="R48" i="5"/>
  <c r="Y1119" i="5"/>
  <c r="R1119" i="5"/>
  <c r="Y467" i="5"/>
  <c r="R467" i="5"/>
  <c r="Y1047" i="5"/>
  <c r="R1047" i="5"/>
  <c r="Y256" i="5"/>
  <c r="R256" i="5"/>
  <c r="Y99" i="5"/>
  <c r="R99" i="5"/>
  <c r="Y1020" i="5"/>
  <c r="R1020" i="5"/>
  <c r="Y976" i="5"/>
  <c r="R976" i="5"/>
  <c r="Y652" i="5"/>
  <c r="R652" i="5"/>
  <c r="Y71" i="5"/>
  <c r="R71" i="5"/>
  <c r="Y918" i="5"/>
  <c r="R918" i="5"/>
  <c r="Y378" i="5"/>
  <c r="R378" i="5"/>
  <c r="Y427" i="5"/>
  <c r="R427" i="5"/>
  <c r="Y328" i="5"/>
  <c r="R328" i="5"/>
  <c r="Y1258" i="5"/>
  <c r="R1258" i="5"/>
  <c r="Y894" i="5"/>
  <c r="R894" i="5"/>
  <c r="Y483" i="5"/>
  <c r="R483" i="5"/>
  <c r="Y596" i="5"/>
  <c r="R596" i="5"/>
  <c r="Y174" i="5"/>
  <c r="R174" i="5"/>
  <c r="Y992" i="5"/>
  <c r="R992" i="5"/>
  <c r="Y521" i="5"/>
  <c r="R521" i="5"/>
  <c r="Y605" i="5"/>
  <c r="R605" i="5"/>
  <c r="Y1274" i="5"/>
  <c r="R1274" i="5"/>
  <c r="Y684" i="5"/>
  <c r="R684" i="5"/>
  <c r="Y899" i="5"/>
  <c r="R899" i="5"/>
  <c r="Y96" i="5"/>
  <c r="R96" i="5"/>
  <c r="Y834" i="5"/>
  <c r="R834" i="5"/>
  <c r="Y460" i="5"/>
  <c r="R460" i="5"/>
  <c r="Y872" i="5"/>
  <c r="R872" i="5"/>
  <c r="Y1162" i="5"/>
  <c r="R1162" i="5"/>
  <c r="Y662" i="5"/>
  <c r="R662" i="5"/>
  <c r="Y638" i="5"/>
  <c r="R638" i="5"/>
  <c r="Y751" i="5"/>
  <c r="R751" i="5"/>
  <c r="Y319" i="5"/>
  <c r="R319" i="5"/>
  <c r="Y997" i="5"/>
  <c r="R997" i="5"/>
  <c r="Y1253" i="5"/>
  <c r="R1253" i="5"/>
  <c r="Y125" i="5"/>
  <c r="R125" i="5"/>
  <c r="Y1002" i="5"/>
  <c r="R1002" i="5"/>
  <c r="Y447" i="5"/>
  <c r="R447" i="5"/>
  <c r="Y1108" i="5"/>
  <c r="R1108" i="5"/>
  <c r="Y508" i="5"/>
  <c r="R508" i="5"/>
  <c r="Y932" i="5"/>
  <c r="R932" i="5"/>
  <c r="Y815" i="5"/>
  <c r="R815" i="5"/>
  <c r="Y946" i="5"/>
  <c r="R946" i="5"/>
  <c r="Y984" i="5"/>
  <c r="R984" i="5"/>
  <c r="Y469" i="5"/>
  <c r="R469" i="5"/>
  <c r="Y41" i="5"/>
  <c r="R41" i="5"/>
  <c r="Y699" i="5"/>
  <c r="R699" i="5"/>
  <c r="Y168" i="5"/>
  <c r="R168" i="5"/>
  <c r="Y173" i="5"/>
  <c r="R173" i="5"/>
  <c r="Y1055" i="5"/>
  <c r="R1055" i="5"/>
  <c r="Y772" i="5"/>
  <c r="R772" i="5"/>
  <c r="Y964" i="5"/>
  <c r="R964" i="5"/>
  <c r="Y113" i="5"/>
  <c r="R113" i="5"/>
  <c r="Y1017" i="5"/>
  <c r="R1017" i="5"/>
  <c r="Y382" i="5"/>
  <c r="R382" i="5"/>
  <c r="Y283" i="5"/>
  <c r="R283" i="5"/>
  <c r="Y624" i="5"/>
  <c r="R624" i="5"/>
  <c r="Y814" i="5"/>
  <c r="R814" i="5"/>
  <c r="Y370" i="5"/>
  <c r="R370" i="5"/>
  <c r="Y218" i="5"/>
  <c r="R218" i="5"/>
  <c r="Y694" i="5"/>
  <c r="R694" i="5"/>
  <c r="Y803" i="5"/>
  <c r="R803" i="5"/>
  <c r="Y303" i="5"/>
  <c r="R303" i="5"/>
  <c r="Y876" i="5"/>
  <c r="R876" i="5"/>
  <c r="Y144" i="5"/>
  <c r="R144" i="5"/>
  <c r="Y1118" i="5"/>
  <c r="R1118" i="5"/>
  <c r="Y301" i="5"/>
  <c r="R301" i="5"/>
  <c r="Y386" i="5"/>
  <c r="R386" i="5"/>
  <c r="Y1136" i="5"/>
  <c r="R1136" i="5"/>
  <c r="Y685" i="5"/>
  <c r="R685" i="5"/>
  <c r="Y1221" i="5"/>
  <c r="R1221" i="5"/>
  <c r="Y540" i="5"/>
  <c r="R540" i="5"/>
  <c r="Y587" i="5"/>
  <c r="R587" i="5"/>
  <c r="Y422" i="5"/>
  <c r="R422" i="5"/>
  <c r="Y277" i="5"/>
  <c r="R277" i="5"/>
  <c r="Y799" i="5"/>
  <c r="R799" i="5"/>
  <c r="Y329" i="5"/>
  <c r="R329" i="5"/>
  <c r="Y316" i="5"/>
  <c r="R316" i="5"/>
  <c r="Y320" i="5"/>
  <c r="R320" i="5"/>
  <c r="Y1194" i="5"/>
  <c r="R1194" i="5"/>
  <c r="Y317" i="5"/>
  <c r="R317" i="5"/>
  <c r="Y1135" i="5"/>
  <c r="R1135" i="5"/>
  <c r="Y208" i="5"/>
  <c r="R208" i="5"/>
  <c r="Y300" i="5"/>
  <c r="R300" i="5"/>
  <c r="Y239" i="5"/>
  <c r="R239" i="5"/>
  <c r="Y1000" i="5"/>
  <c r="R1000" i="5"/>
  <c r="Y1088" i="5"/>
  <c r="R1088" i="5"/>
  <c r="Y954" i="5"/>
  <c r="R954" i="5"/>
  <c r="Y318" i="5"/>
  <c r="R318" i="5"/>
  <c r="Y1096" i="5"/>
  <c r="R1096" i="5"/>
  <c r="Y327" i="5"/>
  <c r="R327" i="5"/>
  <c r="Y448" i="5"/>
  <c r="R448" i="5"/>
  <c r="Y471" i="5"/>
  <c r="R471" i="5"/>
  <c r="Y548" i="5"/>
  <c r="R548" i="5"/>
  <c r="Y543" i="5"/>
  <c r="R543" i="5"/>
  <c r="Y340" i="5"/>
  <c r="R340" i="5"/>
  <c r="Y1178" i="5"/>
  <c r="R1178" i="5"/>
  <c r="Y743" i="5"/>
  <c r="R743" i="5"/>
  <c r="Y453" i="5"/>
  <c r="R453" i="5"/>
  <c r="Y53" i="5"/>
  <c r="R53" i="5"/>
  <c r="Y216" i="5"/>
  <c r="R216" i="5"/>
  <c r="Y164" i="5"/>
  <c r="R164" i="5"/>
  <c r="Y321" i="5"/>
  <c r="R321" i="5"/>
  <c r="Y502" i="5"/>
  <c r="R502" i="5"/>
  <c r="Y697" i="5"/>
  <c r="R697" i="5"/>
  <c r="Y943" i="5"/>
  <c r="R943" i="5"/>
  <c r="Y1101" i="5"/>
  <c r="R1101" i="5"/>
  <c r="Y1261" i="5"/>
  <c r="R1261" i="5"/>
  <c r="Y190" i="5"/>
  <c r="R190" i="5"/>
  <c r="Y189" i="5"/>
  <c r="R189" i="5"/>
  <c r="Y1014" i="5"/>
  <c r="R1014" i="5"/>
  <c r="Y884" i="5"/>
  <c r="R884" i="5"/>
  <c r="Y1233" i="5"/>
  <c r="R1233" i="5"/>
  <c r="Y425" i="5"/>
  <c r="R425" i="5"/>
  <c r="Y1237" i="5"/>
  <c r="R1237" i="5"/>
  <c r="Y1254" i="5"/>
  <c r="R1254" i="5"/>
  <c r="Y744" i="5"/>
  <c r="R744" i="5"/>
  <c r="Y1167" i="5"/>
  <c r="R1167" i="5"/>
  <c r="Y1163" i="5"/>
  <c r="R1163" i="5"/>
  <c r="Y970" i="5"/>
  <c r="R970" i="5"/>
  <c r="Y240" i="5"/>
  <c r="R240" i="5"/>
  <c r="Y291" i="5"/>
  <c r="R291" i="5"/>
  <c r="Y127" i="5"/>
  <c r="R127" i="5"/>
  <c r="Y717" i="5"/>
  <c r="R717" i="5"/>
  <c r="Y176" i="5"/>
  <c r="R176" i="5"/>
  <c r="Y665" i="5"/>
  <c r="R665" i="5"/>
  <c r="Y268" i="5"/>
  <c r="R268" i="5"/>
  <c r="Y285" i="5"/>
  <c r="R285" i="5"/>
  <c r="Y857" i="5"/>
  <c r="R857" i="5"/>
  <c r="Y191" i="5"/>
  <c r="R191" i="5"/>
  <c r="Y1132" i="5"/>
  <c r="R1132" i="5"/>
  <c r="Y639" i="5"/>
  <c r="R639" i="5"/>
  <c r="Y1097" i="5"/>
  <c r="R1097" i="5"/>
  <c r="Y794" i="5"/>
  <c r="R794" i="5"/>
  <c r="Y704" i="5"/>
  <c r="R704" i="5"/>
  <c r="Y149" i="5"/>
  <c r="R149" i="5"/>
  <c r="Y187" i="5"/>
  <c r="R187" i="5"/>
  <c r="Y442" i="5"/>
  <c r="R442" i="5"/>
  <c r="Y528" i="5"/>
  <c r="R528" i="5"/>
  <c r="Y1127" i="5"/>
  <c r="R1127" i="5"/>
  <c r="Y1050" i="5"/>
  <c r="R1050" i="5"/>
  <c r="Y1117" i="5"/>
  <c r="R1117" i="5"/>
  <c r="Y1070" i="5"/>
  <c r="R1070" i="5"/>
  <c r="Y1054" i="5"/>
  <c r="R1054" i="5"/>
  <c r="Y1115" i="5"/>
  <c r="R1115" i="5"/>
  <c r="Y133" i="5"/>
  <c r="R133" i="5"/>
  <c r="Y844" i="5"/>
  <c r="R844" i="5"/>
  <c r="Y85" i="5"/>
  <c r="R85" i="5"/>
  <c r="Y1244" i="5"/>
  <c r="R1244" i="5"/>
  <c r="Y1005" i="5"/>
  <c r="R1005" i="5"/>
  <c r="Y993" i="5"/>
  <c r="R993" i="5"/>
  <c r="Y1246" i="5"/>
  <c r="R1246" i="5"/>
  <c r="Y926" i="5"/>
  <c r="R926" i="5"/>
  <c r="Y1210" i="5"/>
  <c r="R1210" i="5"/>
  <c r="Y1030" i="5"/>
  <c r="R1030" i="5"/>
  <c r="Y563" i="5"/>
  <c r="R563" i="5"/>
  <c r="Y1043" i="5"/>
  <c r="R1043" i="5"/>
  <c r="Y1026" i="5"/>
  <c r="R1026" i="5"/>
  <c r="Y1170" i="5"/>
  <c r="R1170" i="5"/>
  <c r="Y849" i="5"/>
  <c r="R849" i="5"/>
  <c r="Y1169" i="5"/>
  <c r="R1169" i="5"/>
  <c r="Y1025" i="5"/>
  <c r="R1025" i="5"/>
  <c r="Y869" i="5"/>
  <c r="R869" i="5"/>
  <c r="Y1161" i="5"/>
  <c r="R1161" i="5"/>
  <c r="Y856" i="5"/>
  <c r="R856" i="5"/>
  <c r="Y50" i="5"/>
  <c r="R50" i="5"/>
  <c r="Y1165" i="5"/>
  <c r="R1165" i="5"/>
  <c r="Y1022" i="5"/>
  <c r="R1022" i="5"/>
  <c r="Y79" i="5"/>
  <c r="R79" i="5"/>
  <c r="Y999" i="5"/>
  <c r="R999" i="5"/>
  <c r="Y390" i="5"/>
  <c r="R390" i="5"/>
  <c r="Y1012" i="5"/>
  <c r="R1012" i="5"/>
  <c r="Y1125" i="5"/>
  <c r="R1125" i="5"/>
  <c r="Y647" i="5"/>
  <c r="R647" i="5"/>
  <c r="Y109" i="5"/>
  <c r="R109" i="5"/>
  <c r="Y349" i="5"/>
  <c r="R349" i="5"/>
  <c r="Y912" i="5"/>
  <c r="R912" i="5"/>
  <c r="Y865" i="5"/>
  <c r="R865" i="5"/>
  <c r="Y140" i="5"/>
  <c r="R140" i="5"/>
  <c r="Y506" i="5"/>
  <c r="R506" i="5"/>
  <c r="Y104" i="5"/>
  <c r="R104" i="5"/>
  <c r="Y1220" i="5"/>
  <c r="R1220" i="5"/>
  <c r="Y614" i="5"/>
  <c r="R614" i="5"/>
  <c r="Y855" i="5"/>
  <c r="R855" i="5"/>
  <c r="Y224" i="5"/>
  <c r="R224" i="5"/>
  <c r="Y962" i="5"/>
  <c r="R962" i="5"/>
  <c r="Y355" i="5"/>
  <c r="R355" i="5"/>
  <c r="Y1053" i="5"/>
  <c r="R1053" i="5"/>
  <c r="Y116" i="5"/>
  <c r="R116" i="5"/>
  <c r="Y1193" i="5"/>
  <c r="R1193" i="5"/>
  <c r="Y432" i="5"/>
  <c r="R432" i="5"/>
  <c r="Y437" i="5"/>
  <c r="R437" i="5"/>
  <c r="Y108" i="5"/>
  <c r="R108" i="5"/>
  <c r="Y629" i="5"/>
  <c r="R629" i="5"/>
  <c r="Y967" i="5"/>
  <c r="R967" i="5"/>
  <c r="Y990" i="5"/>
  <c r="R990" i="5"/>
  <c r="Y998" i="5"/>
  <c r="R998" i="5"/>
  <c r="Y38" i="5"/>
  <c r="R38" i="5"/>
  <c r="Y947" i="5"/>
  <c r="R947" i="5"/>
  <c r="Y826" i="5"/>
  <c r="R826" i="5"/>
  <c r="Y1172" i="5"/>
  <c r="R1172" i="5"/>
  <c r="Y120" i="5"/>
  <c r="R120" i="5"/>
  <c r="Y542" i="5"/>
  <c r="R542" i="5"/>
  <c r="Y503" i="5"/>
  <c r="R503" i="5"/>
  <c r="Y594" i="5"/>
  <c r="R594" i="5"/>
  <c r="Y1152" i="5"/>
  <c r="R1152" i="5"/>
  <c r="Y441" i="5"/>
  <c r="R441" i="5"/>
  <c r="Y654" i="5"/>
  <c r="R654" i="5"/>
  <c r="Y55" i="5"/>
  <c r="R55" i="5"/>
  <c r="Y1153" i="5"/>
  <c r="R1153" i="5"/>
  <c r="Y861" i="5"/>
  <c r="R861" i="5"/>
  <c r="Y169" i="5"/>
  <c r="R169" i="5"/>
  <c r="Y361" i="5"/>
  <c r="R361" i="5"/>
  <c r="Y895" i="5"/>
  <c r="R895" i="5"/>
  <c r="Y413" i="5"/>
  <c r="R413" i="5"/>
  <c r="Y792" i="5"/>
  <c r="R792" i="5"/>
  <c r="Y623" i="5"/>
  <c r="R623" i="5"/>
  <c r="Y45" i="5"/>
  <c r="R45" i="5"/>
  <c r="Y262" i="5"/>
  <c r="R262" i="5"/>
  <c r="Y501" i="5"/>
  <c r="R501" i="5"/>
  <c r="Y734" i="5"/>
  <c r="R734" i="5"/>
  <c r="Y148" i="5"/>
  <c r="R148" i="5"/>
  <c r="Y637" i="5"/>
  <c r="R637" i="5"/>
  <c r="Y1042" i="5"/>
  <c r="R1042" i="5"/>
  <c r="Y380" i="5"/>
  <c r="R380" i="5"/>
  <c r="Y213" i="5"/>
  <c r="R213" i="5"/>
  <c r="Y585" i="5"/>
  <c r="R585" i="5"/>
  <c r="Y490" i="5"/>
  <c r="R490" i="5"/>
  <c r="Y128" i="5"/>
  <c r="R128" i="5"/>
  <c r="Y725" i="5"/>
  <c r="R725" i="5"/>
  <c r="Y671" i="5"/>
  <c r="R671" i="5"/>
  <c r="Y1192" i="5"/>
  <c r="R1192" i="5"/>
  <c r="Y1010" i="5"/>
  <c r="R1010" i="5"/>
  <c r="Y619" i="5"/>
  <c r="R619" i="5"/>
  <c r="Y1150" i="5"/>
  <c r="R1150" i="5"/>
  <c r="Y760" i="5"/>
  <c r="R760" i="5"/>
  <c r="Y147" i="5"/>
  <c r="R147" i="5"/>
  <c r="Y435" i="5"/>
  <c r="R435" i="5"/>
  <c r="Y105" i="5"/>
  <c r="R105" i="5"/>
  <c r="Y1114" i="5"/>
  <c r="R1114" i="5"/>
  <c r="Y750" i="5"/>
  <c r="R750" i="5"/>
  <c r="Y1021" i="5"/>
  <c r="R1021" i="5"/>
  <c r="Y193" i="5"/>
  <c r="R193" i="5"/>
  <c r="Y883" i="5"/>
  <c r="R883" i="5"/>
  <c r="Y1164" i="5"/>
  <c r="R1164" i="5"/>
  <c r="Y59" i="5"/>
  <c r="R59" i="5"/>
  <c r="Y399" i="5"/>
  <c r="R399" i="5"/>
  <c r="Y155" i="5"/>
  <c r="R155" i="5"/>
  <c r="Y151" i="5"/>
  <c r="R151" i="5"/>
  <c r="Y1011" i="5"/>
  <c r="R1011" i="5"/>
  <c r="Y556" i="5"/>
  <c r="R556" i="5"/>
  <c r="Y1226" i="5"/>
  <c r="R1226" i="5"/>
  <c r="Y995" i="5"/>
  <c r="R995" i="5"/>
  <c r="Y1036" i="5"/>
  <c r="R1036" i="5"/>
  <c r="Y275" i="5"/>
  <c r="R275" i="5"/>
  <c r="Y1223" i="5"/>
  <c r="R1223" i="5"/>
  <c r="Y1134" i="5"/>
  <c r="R1134" i="5"/>
  <c r="Y153" i="5"/>
  <c r="R153" i="5"/>
  <c r="Y1024" i="5"/>
  <c r="R1024" i="5"/>
  <c r="Y570" i="5"/>
  <c r="R570" i="5"/>
  <c r="Y1116" i="5"/>
  <c r="R1116" i="5"/>
  <c r="Y1213" i="5"/>
  <c r="R1213" i="5"/>
  <c r="Y890" i="5"/>
  <c r="R890" i="5"/>
  <c r="Y366" i="5"/>
  <c r="R366" i="5"/>
  <c r="Y95" i="5"/>
  <c r="R95" i="5"/>
  <c r="Y994" i="5"/>
  <c r="R994" i="5"/>
  <c r="Y507" i="5"/>
  <c r="R507" i="5"/>
  <c r="Y807" i="5"/>
  <c r="R807" i="5"/>
  <c r="Y35" i="5"/>
  <c r="R35" i="5"/>
  <c r="Y749" i="5"/>
  <c r="R749" i="5"/>
  <c r="Y767" i="5"/>
  <c r="R767" i="5"/>
  <c r="Y793" i="5"/>
  <c r="R793" i="5"/>
  <c r="Y903" i="5"/>
  <c r="R903" i="5"/>
  <c r="Y92" i="5"/>
  <c r="R92" i="5"/>
  <c r="Y1256" i="5"/>
  <c r="R1256" i="5"/>
  <c r="Y580" i="5"/>
  <c r="R580" i="5"/>
  <c r="Y916" i="5"/>
  <c r="R916" i="5"/>
  <c r="Y1019" i="5"/>
  <c r="R1019" i="5"/>
  <c r="Y581" i="5"/>
  <c r="R581" i="5"/>
  <c r="Y396" i="5"/>
  <c r="R396" i="5"/>
  <c r="Y650" i="5"/>
  <c r="R650" i="5"/>
  <c r="Y261" i="5"/>
  <c r="R261" i="5"/>
  <c r="Y226" i="5"/>
  <c r="R226" i="5"/>
  <c r="Y88" i="5"/>
  <c r="R88" i="5"/>
  <c r="Y1222" i="5"/>
  <c r="R1222" i="5"/>
  <c r="Y360" i="5"/>
  <c r="R360" i="5"/>
  <c r="Y1023" i="5"/>
  <c r="R1023" i="5"/>
  <c r="Y82" i="5"/>
  <c r="R82" i="5"/>
  <c r="Y1168" i="5"/>
  <c r="R1168" i="5"/>
  <c r="Y1027" i="5"/>
  <c r="R1027" i="5"/>
  <c r="Y478" i="5"/>
  <c r="R478" i="5"/>
  <c r="Y139" i="5"/>
  <c r="R139" i="5"/>
  <c r="Y281" i="5"/>
  <c r="R281" i="5"/>
  <c r="Y266" i="5"/>
  <c r="R266" i="5"/>
  <c r="Y875" i="5"/>
  <c r="R875" i="5"/>
  <c r="Y977" i="5"/>
  <c r="R977" i="5"/>
  <c r="Y75" i="5"/>
  <c r="R75" i="5"/>
  <c r="Y536" i="5"/>
  <c r="R536" i="5"/>
  <c r="Y250" i="5"/>
  <c r="R250" i="5"/>
  <c r="Y302" i="5"/>
  <c r="R302" i="5"/>
  <c r="Y280" i="5"/>
  <c r="R280" i="5"/>
  <c r="Y696" i="5"/>
  <c r="R696" i="5"/>
  <c r="Y553" i="5"/>
  <c r="R553" i="5"/>
  <c r="Y264" i="5"/>
  <c r="R264" i="5"/>
  <c r="Y406" i="5"/>
  <c r="R406" i="5"/>
  <c r="Y405" i="5"/>
  <c r="R405" i="5"/>
  <c r="Y702" i="5"/>
  <c r="R702" i="5"/>
  <c r="Y70" i="5"/>
  <c r="R70" i="5"/>
  <c r="Y723" i="5"/>
  <c r="R723" i="5"/>
  <c r="Y783" i="5"/>
  <c r="R783" i="5"/>
  <c r="Y959" i="5"/>
  <c r="R959" i="5"/>
  <c r="Y653" i="5"/>
  <c r="R653" i="5"/>
  <c r="Y808" i="5"/>
  <c r="R808" i="5"/>
  <c r="Y518" i="5"/>
  <c r="R518" i="5"/>
  <c r="Y985" i="5"/>
  <c r="R985" i="5"/>
  <c r="Y1100" i="5"/>
  <c r="R1100" i="5"/>
  <c r="Y111" i="5"/>
  <c r="R111" i="5"/>
  <c r="Y902" i="5"/>
  <c r="R902" i="5"/>
  <c r="Y800" i="5"/>
  <c r="R800" i="5"/>
  <c r="Y591" i="5"/>
  <c r="R591" i="5"/>
  <c r="Y1033" i="5"/>
  <c r="R1033" i="5"/>
  <c r="Y937" i="5"/>
  <c r="R937" i="5"/>
  <c r="Y181" i="5"/>
  <c r="R181" i="5"/>
  <c r="Y782" i="5"/>
  <c r="R782" i="5"/>
  <c r="Y798" i="5"/>
  <c r="R798" i="5"/>
  <c r="Y537" i="5"/>
  <c r="R537" i="5"/>
  <c r="Y481" i="5"/>
  <c r="R481" i="5"/>
  <c r="Y569" i="5"/>
  <c r="R569" i="5"/>
  <c r="Y945" i="5"/>
  <c r="R945" i="5"/>
  <c r="Y350" i="5"/>
  <c r="R350" i="5"/>
  <c r="Y403" i="5"/>
  <c r="R403" i="5"/>
  <c r="Y703" i="5"/>
  <c r="R703" i="5"/>
  <c r="Y44" i="5"/>
  <c r="R44" i="5"/>
  <c r="Y179" i="5"/>
  <c r="R179" i="5"/>
  <c r="Y409" i="5"/>
  <c r="R409" i="5"/>
  <c r="Y934" i="5"/>
  <c r="R934" i="5"/>
  <c r="Y131" i="5"/>
  <c r="R131" i="5"/>
  <c r="Y898" i="5"/>
  <c r="R898" i="5"/>
  <c r="Y908" i="5"/>
  <c r="R908" i="5"/>
  <c r="Y736" i="5"/>
  <c r="R736" i="5"/>
  <c r="Y365" i="5"/>
  <c r="R365" i="5"/>
  <c r="Y117" i="5"/>
  <c r="R117" i="5"/>
  <c r="Y646" i="5"/>
  <c r="R646" i="5"/>
  <c r="Y712" i="5"/>
  <c r="R712" i="5"/>
  <c r="Y620" i="5"/>
  <c r="R620" i="5"/>
  <c r="Y670" i="5"/>
  <c r="R670" i="5"/>
  <c r="Y1133" i="5"/>
  <c r="R1133" i="5"/>
  <c r="Y617" i="5"/>
  <c r="R617" i="5"/>
  <c r="Y513" i="5"/>
  <c r="R513" i="5"/>
  <c r="Y1266" i="5"/>
  <c r="R1266" i="5"/>
  <c r="Y727" i="5"/>
  <c r="R727" i="5"/>
  <c r="Y996" i="5"/>
  <c r="R996" i="5"/>
  <c r="Y729" i="5"/>
  <c r="R729" i="5"/>
  <c r="Y721" i="5"/>
  <c r="R721" i="5"/>
  <c r="Y358" i="5"/>
  <c r="R358" i="5"/>
  <c r="Y786" i="5"/>
  <c r="R786" i="5"/>
  <c r="Y1229" i="5"/>
  <c r="R1229" i="5"/>
  <c r="Y230" i="5"/>
  <c r="R230" i="5"/>
  <c r="Y37" i="5"/>
  <c r="R37" i="5"/>
  <c r="Y47" i="5"/>
  <c r="R47" i="5"/>
  <c r="Y769" i="5"/>
  <c r="R769" i="5"/>
  <c r="Y1123" i="5"/>
  <c r="R1123" i="5"/>
  <c r="Y651" i="5"/>
  <c r="R651" i="5"/>
  <c r="Y609" i="5"/>
  <c r="R609" i="5"/>
  <c r="Y293" i="5"/>
  <c r="R293" i="5"/>
  <c r="Y1257" i="5"/>
  <c r="R1257" i="5"/>
  <c r="Y132" i="5"/>
  <c r="R132" i="5"/>
  <c r="Y124" i="5"/>
  <c r="R124" i="5"/>
  <c r="Y952" i="5"/>
  <c r="R952" i="5"/>
  <c r="Y604" i="5"/>
  <c r="R604" i="5"/>
  <c r="Y145" i="5"/>
  <c r="R145" i="5"/>
  <c r="Y716" i="5"/>
  <c r="R716" i="5"/>
  <c r="Y661" i="5"/>
  <c r="R661" i="5"/>
  <c r="Y1267" i="5"/>
  <c r="R1267" i="5"/>
  <c r="Y888" i="5"/>
  <c r="R888" i="5"/>
  <c r="Y292" i="5"/>
  <c r="R292" i="5"/>
  <c r="Y692" i="5"/>
  <c r="R692" i="5"/>
  <c r="Y538" i="5"/>
  <c r="R538" i="5"/>
  <c r="Y423" i="5"/>
  <c r="R423" i="5"/>
  <c r="Y192" i="5"/>
  <c r="R192" i="5"/>
  <c r="Y468" i="5"/>
  <c r="R468" i="5"/>
  <c r="Y730" i="5"/>
  <c r="R730" i="5"/>
  <c r="Y212" i="5"/>
  <c r="R212" i="5"/>
  <c r="Y584" i="5"/>
  <c r="R584" i="5"/>
  <c r="Y691" i="5"/>
  <c r="R691" i="5"/>
  <c r="Y523" i="5"/>
  <c r="R523" i="5"/>
  <c r="Y381" i="5"/>
  <c r="R381" i="5"/>
  <c r="Y402" i="5"/>
  <c r="R402" i="5"/>
  <c r="Y444" i="5"/>
  <c r="R444" i="5"/>
  <c r="Y182" i="5"/>
  <c r="R182" i="5"/>
  <c r="Y1051" i="5"/>
  <c r="R1051" i="5"/>
  <c r="Y847" i="5"/>
  <c r="R847" i="5"/>
  <c r="Y279" i="5"/>
  <c r="R279" i="5"/>
  <c r="Y835" i="5"/>
  <c r="R835" i="5"/>
  <c r="Y395" i="5"/>
  <c r="R395" i="5"/>
  <c r="Y472" i="5"/>
  <c r="R472" i="5"/>
  <c r="Y719" i="5"/>
  <c r="R719" i="5"/>
  <c r="Y885" i="5"/>
  <c r="R885" i="5"/>
  <c r="Y1038" i="5"/>
  <c r="R1038" i="5"/>
  <c r="Y310" i="5"/>
  <c r="R310" i="5"/>
  <c r="Y833" i="5"/>
  <c r="R833" i="5"/>
  <c r="Y515" i="5"/>
  <c r="R515" i="5"/>
  <c r="Y551" i="5"/>
  <c r="R551" i="5"/>
  <c r="Y853" i="5"/>
  <c r="R853" i="5"/>
  <c r="Y1151" i="5"/>
  <c r="R1151" i="5"/>
  <c r="Y706" i="5"/>
  <c r="R706" i="5"/>
  <c r="Y1069" i="5"/>
  <c r="R1069" i="5"/>
  <c r="Y715" i="5"/>
  <c r="R715" i="5"/>
  <c r="Y745" i="5"/>
  <c r="R745" i="5"/>
  <c r="Y965" i="5"/>
  <c r="R965" i="5"/>
  <c r="Y210" i="5"/>
  <c r="R210" i="5"/>
  <c r="Y539" i="5"/>
  <c r="R539" i="5"/>
  <c r="Y690" i="5"/>
  <c r="R690" i="5"/>
  <c r="Y979" i="5"/>
  <c r="R979" i="5"/>
  <c r="Y368" i="5"/>
  <c r="R368" i="5"/>
  <c r="Y209" i="5"/>
  <c r="R209" i="5"/>
  <c r="Y677" i="5"/>
  <c r="R677" i="5"/>
  <c r="Y733" i="5"/>
  <c r="R733" i="5"/>
  <c r="Y787" i="5"/>
  <c r="R787" i="5"/>
  <c r="Y948" i="5"/>
  <c r="R948" i="5"/>
  <c r="Y582" i="5"/>
  <c r="R582" i="5"/>
  <c r="Y909" i="5"/>
  <c r="R909" i="5"/>
  <c r="Y272" i="5"/>
  <c r="R272" i="5"/>
  <c r="Y724" i="5"/>
  <c r="R724" i="5"/>
  <c r="Y452" i="5"/>
  <c r="R452" i="5"/>
  <c r="Y258" i="5"/>
  <c r="R258" i="5"/>
  <c r="Y806" i="5"/>
  <c r="R806" i="5"/>
  <c r="Y1124" i="5"/>
  <c r="R1124" i="5"/>
  <c r="Y429" i="5"/>
  <c r="R429" i="5"/>
  <c r="Y740" i="5"/>
  <c r="R740" i="5"/>
  <c r="Y162" i="5"/>
  <c r="R162" i="5"/>
  <c r="Y414" i="5"/>
  <c r="R414" i="5"/>
  <c r="Y641" i="5"/>
  <c r="R641" i="5"/>
  <c r="Y550" i="5"/>
  <c r="R550" i="5"/>
  <c r="Y51" i="5"/>
  <c r="R51" i="5"/>
  <c r="Y1243" i="5"/>
  <c r="R1243" i="5"/>
  <c r="Y470" i="5"/>
  <c r="R470" i="5"/>
  <c r="Y56" i="5"/>
  <c r="R56" i="5"/>
  <c r="Y42" i="5"/>
  <c r="R42" i="5"/>
  <c r="Y868" i="5"/>
  <c r="R868" i="5"/>
  <c r="Y299" i="5"/>
  <c r="R299" i="5"/>
  <c r="Y688" i="5"/>
  <c r="R688" i="5"/>
  <c r="Y693" i="5"/>
  <c r="R693" i="5"/>
  <c r="Y741" i="5"/>
  <c r="R741" i="5"/>
  <c r="Y687" i="5"/>
  <c r="R687" i="5"/>
  <c r="Y640" i="5"/>
  <c r="R640" i="5"/>
  <c r="Y1131" i="5"/>
  <c r="R1131" i="5"/>
  <c r="Y499" i="5"/>
  <c r="R499" i="5"/>
  <c r="Y206" i="5"/>
  <c r="R206" i="5"/>
  <c r="Y126" i="5"/>
  <c r="R126" i="5"/>
  <c r="Y726" i="5"/>
  <c r="R726" i="5"/>
  <c r="Y1181" i="5"/>
  <c r="R1181" i="5"/>
  <c r="Y1113" i="5"/>
  <c r="R1113" i="5"/>
  <c r="Y1183" i="5"/>
  <c r="R1183" i="5"/>
  <c r="Y742" i="5"/>
  <c r="R742" i="5"/>
  <c r="Y519" i="5"/>
  <c r="R519" i="5"/>
  <c r="Y664" i="5"/>
  <c r="R664" i="5"/>
  <c r="Y820" i="5"/>
  <c r="R820" i="5"/>
  <c r="Y341" i="5"/>
  <c r="R341" i="5"/>
  <c r="Y1182" i="5"/>
  <c r="R1182" i="5"/>
  <c r="Y347" i="5"/>
  <c r="R347" i="5"/>
  <c r="Y43" i="5"/>
  <c r="R43" i="5"/>
  <c r="Y681" i="5"/>
  <c r="R681" i="5"/>
  <c r="Y219" i="5"/>
  <c r="R219" i="5"/>
  <c r="Y944" i="5"/>
  <c r="R944" i="5"/>
  <c r="Y589" i="5"/>
  <c r="R589" i="5"/>
  <c r="Y184" i="5"/>
  <c r="R184" i="5"/>
  <c r="Y657" i="5"/>
  <c r="R657" i="5"/>
  <c r="Y331" i="5"/>
  <c r="R331" i="5"/>
  <c r="Y819" i="5"/>
  <c r="R819" i="5"/>
  <c r="Y454" i="5"/>
  <c r="R454" i="5"/>
  <c r="Y1251" i="5"/>
  <c r="R1251" i="5"/>
  <c r="Y171" i="5"/>
  <c r="R171" i="5"/>
  <c r="Y915" i="5"/>
  <c r="R915" i="5"/>
  <c r="Y901" i="5"/>
  <c r="R901" i="5"/>
  <c r="Y713" i="5"/>
  <c r="R713" i="5"/>
  <c r="Y492" i="5"/>
  <c r="R492" i="5"/>
  <c r="Y91" i="5"/>
  <c r="R91" i="5"/>
  <c r="Y983" i="5"/>
  <c r="R983" i="5"/>
  <c r="Y450" i="5"/>
  <c r="R450" i="5"/>
  <c r="Y159" i="5"/>
  <c r="R159" i="5"/>
  <c r="Y514" i="5"/>
  <c r="R514" i="5"/>
  <c r="Y560" i="5"/>
  <c r="R560" i="5"/>
  <c r="Y561" i="5"/>
  <c r="R561" i="5"/>
  <c r="Y880" i="5"/>
  <c r="R880" i="5"/>
  <c r="Y1110" i="5"/>
  <c r="R1110" i="5"/>
  <c r="Y813" i="5"/>
  <c r="R813" i="5"/>
  <c r="Y244" i="5"/>
  <c r="R244" i="5"/>
  <c r="Y680" i="5"/>
  <c r="R680" i="5"/>
  <c r="Y440" i="5"/>
  <c r="R440" i="5"/>
  <c r="Y747" i="5"/>
  <c r="R747" i="5"/>
  <c r="Y1130" i="5"/>
  <c r="R1130" i="5"/>
  <c r="Y695" i="5"/>
  <c r="R695" i="5"/>
  <c r="Y707" i="5"/>
  <c r="R707" i="5"/>
  <c r="Y1049" i="5"/>
  <c r="R1049" i="5"/>
  <c r="Y643" i="5"/>
  <c r="R643" i="5"/>
  <c r="Y1074" i="5"/>
  <c r="R1074" i="5"/>
  <c r="Y1073" i="5"/>
  <c r="R1073" i="5"/>
  <c r="Y332" i="5"/>
  <c r="R332" i="5"/>
  <c r="Y385" i="5"/>
  <c r="R385" i="5"/>
  <c r="Y905" i="5"/>
  <c r="R905" i="5"/>
  <c r="Y900" i="5"/>
  <c r="R900" i="5"/>
  <c r="Y645" i="5"/>
  <c r="R645" i="5"/>
  <c r="Y673" i="5"/>
  <c r="R673" i="5"/>
  <c r="Y420" i="5"/>
  <c r="R420" i="5"/>
  <c r="Y616" i="5"/>
  <c r="R616" i="5"/>
  <c r="Y846" i="5"/>
  <c r="R846" i="5"/>
  <c r="Y465" i="5"/>
  <c r="R465" i="5"/>
  <c r="Y710" i="5"/>
  <c r="R710" i="5"/>
  <c r="Y917" i="5"/>
  <c r="R917" i="5"/>
  <c r="Y1081" i="5"/>
  <c r="R1081" i="5"/>
  <c r="Y634" i="5"/>
  <c r="R634" i="5"/>
  <c r="Y101" i="5"/>
  <c r="R101" i="5"/>
  <c r="Y214" i="5"/>
  <c r="R214" i="5"/>
  <c r="Y77" i="5"/>
  <c r="R77" i="5"/>
  <c r="Y709" i="5"/>
  <c r="R709" i="5"/>
  <c r="Y138" i="5"/>
  <c r="R138" i="5"/>
  <c r="Y411" i="5"/>
  <c r="R411" i="5"/>
  <c r="Y233" i="5"/>
  <c r="R233" i="5"/>
  <c r="Y1112" i="5"/>
  <c r="R1112" i="5"/>
  <c r="Y392" i="5"/>
  <c r="R392" i="5"/>
  <c r="Y54" i="5"/>
  <c r="R54" i="5"/>
  <c r="Y1212" i="5"/>
  <c r="R1212" i="5"/>
  <c r="Y374" i="5"/>
  <c r="R374" i="5"/>
  <c r="Y552" i="5"/>
  <c r="R552" i="5"/>
  <c r="Y554" i="5"/>
  <c r="R554" i="5"/>
  <c r="Y1202" i="5"/>
  <c r="R1202" i="5"/>
  <c r="Y541" i="5"/>
  <c r="R541" i="5"/>
  <c r="Y115" i="5"/>
  <c r="R115" i="5"/>
  <c r="Y1111" i="5"/>
  <c r="R1111" i="5"/>
  <c r="Y758" i="5"/>
  <c r="R758" i="5"/>
  <c r="Y428" i="5"/>
  <c r="R428" i="5"/>
  <c r="Y1262" i="5"/>
  <c r="R1262" i="5"/>
  <c r="Y446" i="5"/>
  <c r="R446" i="5"/>
  <c r="Y353" i="5"/>
  <c r="R353" i="5"/>
  <c r="Y334" i="5"/>
  <c r="R334" i="5"/>
  <c r="Y863" i="5"/>
  <c r="R863" i="5"/>
  <c r="Y129" i="5"/>
  <c r="R129" i="5"/>
  <c r="Y1039" i="5"/>
  <c r="R1039" i="5"/>
  <c r="Y1109" i="5"/>
  <c r="R1109" i="5"/>
  <c r="Y785" i="5"/>
  <c r="R785" i="5"/>
  <c r="Y198" i="5"/>
  <c r="R198" i="5"/>
  <c r="Y40" i="5"/>
  <c r="R40" i="5"/>
  <c r="Y1121" i="5"/>
  <c r="R1121" i="5"/>
  <c r="Y877" i="5"/>
  <c r="R877" i="5"/>
  <c r="Y924" i="5"/>
  <c r="R924" i="5"/>
  <c r="Y535" i="5"/>
  <c r="R535" i="5"/>
  <c r="Y738" i="5"/>
  <c r="R738" i="5"/>
  <c r="Y936" i="5"/>
  <c r="R936" i="5"/>
  <c r="Y486" i="5"/>
  <c r="R486" i="5"/>
  <c r="Y410" i="5"/>
  <c r="R410" i="5"/>
  <c r="Y178" i="5"/>
  <c r="R178" i="5"/>
  <c r="Y342" i="5"/>
  <c r="R342" i="5"/>
  <c r="Y788" i="5"/>
  <c r="R788" i="5"/>
  <c r="Y1008" i="5"/>
  <c r="R1008" i="5"/>
  <c r="Y1230" i="5"/>
  <c r="R1230" i="5"/>
  <c r="Y401" i="5"/>
  <c r="R401" i="5"/>
  <c r="Y87" i="5"/>
  <c r="R87" i="5"/>
  <c r="Y1080" i="5"/>
  <c r="R1080" i="5"/>
  <c r="Y547" i="5"/>
  <c r="R547" i="5"/>
  <c r="Y98" i="5"/>
  <c r="R98" i="5"/>
  <c r="Y286" i="5"/>
  <c r="R286" i="5"/>
  <c r="Y672" i="5"/>
  <c r="R672" i="5"/>
  <c r="Y765" i="5"/>
  <c r="R765" i="5"/>
  <c r="Y229" i="5"/>
  <c r="R229" i="5"/>
  <c r="Y930" i="5"/>
  <c r="R930" i="5"/>
  <c r="Y249" i="5"/>
  <c r="R249" i="5"/>
  <c r="Y732" i="5"/>
  <c r="R732" i="5"/>
  <c r="Y498" i="5"/>
  <c r="R498" i="5"/>
  <c r="Y135" i="5"/>
  <c r="R135" i="5"/>
  <c r="Y336" i="5"/>
  <c r="R336" i="5"/>
  <c r="Y1190" i="5"/>
  <c r="R1190" i="5"/>
  <c r="Y315" i="5"/>
  <c r="R315" i="5"/>
  <c r="Y929" i="5"/>
  <c r="R929" i="5"/>
  <c r="Y1189" i="5"/>
  <c r="R1189" i="5"/>
  <c r="Y1250" i="5"/>
  <c r="R1250" i="5"/>
  <c r="Y84" i="5"/>
  <c r="R84" i="5"/>
  <c r="Y482" i="5"/>
  <c r="R482" i="5"/>
  <c r="Y1175" i="5"/>
  <c r="R1175" i="5"/>
  <c r="Y768" i="5"/>
  <c r="R768" i="5"/>
  <c r="Y873" i="5"/>
  <c r="R873" i="5"/>
  <c r="Y621" i="5"/>
  <c r="R621" i="5"/>
  <c r="Y1037" i="5"/>
  <c r="R1037" i="5"/>
  <c r="Y78" i="5"/>
  <c r="R78" i="5"/>
  <c r="Y241" i="5"/>
  <c r="R241" i="5"/>
  <c r="Y459" i="5"/>
  <c r="R459" i="5"/>
  <c r="Y615" i="5"/>
  <c r="R615" i="5"/>
  <c r="Y771" i="5"/>
  <c r="R771" i="5"/>
  <c r="Y763" i="5"/>
  <c r="R763" i="5"/>
  <c r="Y774" i="5"/>
  <c r="R774" i="5"/>
  <c r="Y388" i="5"/>
  <c r="R388" i="5"/>
  <c r="Y394" i="5"/>
  <c r="R394" i="5"/>
  <c r="Y574" i="5"/>
  <c r="R574" i="5"/>
  <c r="Y455" i="5"/>
  <c r="R455" i="5"/>
  <c r="Y290" i="5"/>
  <c r="R290" i="5"/>
  <c r="Y445" i="5"/>
  <c r="R445" i="5"/>
  <c r="Y522" i="5"/>
  <c r="R522" i="5"/>
  <c r="Y755" i="5"/>
  <c r="R755" i="5"/>
  <c r="Y257" i="5"/>
  <c r="R257" i="5"/>
  <c r="Y991" i="5"/>
  <c r="R991" i="5"/>
  <c r="Y456" i="5"/>
  <c r="R456" i="5"/>
  <c r="Y245" i="5"/>
  <c r="R245" i="5"/>
  <c r="Y504" i="5"/>
  <c r="R504" i="5"/>
  <c r="Y559" i="5"/>
  <c r="R559" i="5"/>
  <c r="Y766" i="5"/>
  <c r="R766" i="5"/>
  <c r="Y555" i="5"/>
  <c r="R555" i="5"/>
  <c r="Y913" i="5"/>
  <c r="R913" i="5"/>
  <c r="Y960" i="5"/>
  <c r="R960" i="5"/>
  <c r="Y571" i="5"/>
  <c r="R571" i="5"/>
  <c r="Y1028" i="5"/>
  <c r="R1028" i="5"/>
  <c r="Y874" i="5"/>
  <c r="R874" i="5"/>
  <c r="Y195" i="5"/>
  <c r="R195" i="5"/>
  <c r="Y201" i="5"/>
  <c r="R201" i="5"/>
  <c r="Y1129" i="5"/>
  <c r="R1129" i="5"/>
  <c r="Y829" i="5"/>
  <c r="R829" i="5"/>
  <c r="Y232" i="5"/>
  <c r="R232" i="5"/>
  <c r="Y931" i="5"/>
  <c r="R931" i="5"/>
  <c r="Y407" i="5"/>
  <c r="R407" i="5"/>
  <c r="Y485" i="5"/>
  <c r="R485" i="5"/>
  <c r="Y878" i="5"/>
  <c r="R878" i="5"/>
  <c r="Y897" i="5"/>
  <c r="R897" i="5"/>
  <c r="Y308" i="5"/>
  <c r="R308" i="5"/>
  <c r="Y957" i="5"/>
  <c r="R957" i="5"/>
  <c r="Y36" i="5"/>
  <c r="R36" i="5"/>
  <c r="Y449" i="5"/>
  <c r="R449" i="5"/>
  <c r="Y837" i="5"/>
  <c r="R837" i="5"/>
  <c r="Y430" i="5"/>
  <c r="R430" i="5"/>
  <c r="Y288" i="5"/>
  <c r="R288" i="5"/>
  <c r="Y494" i="5"/>
  <c r="R494" i="5"/>
  <c r="Y344" i="5"/>
  <c r="R344" i="5"/>
  <c r="Y633" i="5"/>
  <c r="R633" i="5"/>
  <c r="Y416" i="5"/>
  <c r="R416" i="5"/>
  <c r="Y57" i="5"/>
  <c r="R57" i="5"/>
  <c r="Y576" i="5"/>
  <c r="R576" i="5"/>
  <c r="Y194" i="5"/>
  <c r="R194" i="5"/>
  <c r="Y1015" i="5"/>
  <c r="R1015" i="5"/>
  <c r="Y458" i="5"/>
  <c r="R458" i="5"/>
  <c r="Y896" i="5"/>
  <c r="R896" i="5"/>
  <c r="Y958" i="5"/>
  <c r="R958" i="5"/>
  <c r="Y1272" i="5"/>
  <c r="R1272" i="5"/>
  <c r="Y362" i="5"/>
  <c r="R362" i="5"/>
  <c r="Y1268" i="5"/>
  <c r="R1268" i="5"/>
  <c r="Y1174" i="5"/>
  <c r="R1174" i="5"/>
  <c r="Y335" i="5"/>
  <c r="R335" i="5"/>
  <c r="Y1228" i="5"/>
  <c r="R1228" i="5"/>
  <c r="Y889" i="5"/>
  <c r="R889" i="5"/>
  <c r="Y357" i="5"/>
  <c r="R357" i="5"/>
  <c r="Y987" i="5"/>
  <c r="R987" i="5"/>
  <c r="Y676" i="5"/>
  <c r="R676" i="5"/>
  <c r="Y682" i="5"/>
  <c r="R682" i="5"/>
  <c r="Y1236" i="5"/>
  <c r="R1236" i="5"/>
  <c r="Y106" i="5"/>
  <c r="R106" i="5"/>
  <c r="Y879" i="5"/>
  <c r="R879" i="5"/>
  <c r="Y371" i="5"/>
  <c r="R371" i="5"/>
  <c r="Y203" i="5"/>
  <c r="R203" i="5"/>
  <c r="Y421" i="5"/>
  <c r="R421" i="5"/>
  <c r="Y544" i="5"/>
  <c r="R544" i="5"/>
  <c r="Y568" i="5"/>
  <c r="R568" i="5"/>
  <c r="Y922" i="5"/>
  <c r="R922" i="5"/>
  <c r="Y253" i="5"/>
  <c r="R253" i="5"/>
  <c r="Y343" i="5"/>
  <c r="R343" i="5"/>
  <c r="Y1200" i="5"/>
  <c r="R1200" i="5"/>
  <c r="Y870" i="5"/>
  <c r="R870" i="5"/>
  <c r="Y476" i="5"/>
  <c r="R476" i="5"/>
  <c r="Y1199" i="5"/>
  <c r="R1199" i="5"/>
  <c r="Y557" i="5"/>
  <c r="R557" i="5"/>
  <c r="Y595" i="5"/>
  <c r="R595" i="5"/>
  <c r="Y172" i="5"/>
  <c r="R172" i="5"/>
  <c r="Y463" i="5"/>
  <c r="R463" i="5"/>
  <c r="Y663" i="5"/>
  <c r="R663" i="5"/>
  <c r="Y1048" i="5"/>
  <c r="R1048" i="5"/>
  <c r="Y63" i="5"/>
  <c r="R63" i="5"/>
  <c r="Y1148" i="5"/>
  <c r="R1148" i="5"/>
  <c r="Y154" i="5"/>
  <c r="R154" i="5"/>
  <c r="Y377" i="5"/>
  <c r="R377" i="5"/>
  <c r="Y1173" i="5"/>
  <c r="R1173" i="5"/>
  <c r="Y170" i="5"/>
  <c r="R170" i="5"/>
  <c r="Y167" i="5"/>
  <c r="R167" i="5"/>
  <c r="Y545" i="5"/>
  <c r="R545" i="5"/>
  <c r="Y333" i="5"/>
  <c r="R333" i="5"/>
  <c r="Y951" i="5"/>
  <c r="R951" i="5"/>
  <c r="Y512" i="5"/>
  <c r="R512" i="5"/>
  <c r="Y527" i="5"/>
  <c r="R527" i="5"/>
  <c r="Y529" i="5"/>
  <c r="R529" i="5"/>
  <c r="Y531" i="5"/>
  <c r="R531" i="5"/>
  <c r="Y532" i="5"/>
  <c r="R532" i="5"/>
  <c r="Y533" i="5"/>
  <c r="R533" i="5"/>
  <c r="Y534" i="5"/>
  <c r="R534" i="5"/>
  <c r="Y1198" i="5"/>
  <c r="R1198" i="5"/>
  <c r="Y1092" i="5"/>
  <c r="R1092" i="5"/>
  <c r="Y118" i="5"/>
  <c r="R118" i="5"/>
  <c r="Y1094" i="5"/>
  <c r="H22" i="2"/>
  <c r="H18" i="2"/>
  <c r="I127" i="2"/>
  <c r="E136" i="2"/>
  <c r="I129" i="2"/>
  <c r="I128" i="2"/>
  <c r="I123" i="2"/>
  <c r="I122" i="2"/>
  <c r="I115" i="2"/>
  <c r="I105" i="2"/>
  <c r="I101" i="2"/>
  <c r="I100" i="2"/>
  <c r="I98" i="2"/>
  <c r="I97" i="2"/>
  <c r="I96" i="2"/>
  <c r="I95" i="2"/>
  <c r="I94" i="2"/>
  <c r="I93" i="2"/>
  <c r="I88" i="2"/>
  <c r="I87" i="2"/>
  <c r="I86" i="2"/>
  <c r="I83" i="2"/>
  <c r="I82" i="2"/>
  <c r="I81" i="2"/>
  <c r="I80" i="2"/>
  <c r="I79" i="2"/>
  <c r="I78" i="2"/>
  <c r="I77" i="2"/>
  <c r="I75" i="2"/>
  <c r="I74" i="2"/>
  <c r="I73" i="2"/>
  <c r="I72" i="2"/>
  <c r="I71" i="2"/>
  <c r="I70" i="2"/>
  <c r="I69" i="2"/>
  <c r="I68" i="2"/>
  <c r="I66" i="2"/>
  <c r="I65" i="2"/>
  <c r="I64" i="2"/>
  <c r="I63" i="2"/>
  <c r="I61" i="2"/>
  <c r="I60" i="2"/>
  <c r="I57" i="2"/>
  <c r="I56" i="2"/>
  <c r="I55" i="2"/>
  <c r="I54" i="2"/>
  <c r="I53" i="2"/>
  <c r="I52" i="2"/>
  <c r="I51" i="2"/>
  <c r="I50" i="2"/>
  <c r="I48" i="2"/>
  <c r="I46" i="2"/>
  <c r="I45" i="2"/>
  <c r="I43" i="2"/>
  <c r="I42" i="2"/>
  <c r="I41" i="2"/>
  <c r="I40" i="2"/>
  <c r="I39" i="2"/>
  <c r="I37" i="2"/>
  <c r="I36" i="2"/>
  <c r="I35" i="2"/>
  <c r="I34" i="2"/>
  <c r="I31" i="2"/>
  <c r="I30" i="2"/>
  <c r="E135" i="2" l="1"/>
  <c r="F14" i="2" s="1"/>
  <c r="D23" i="7" s="1"/>
  <c r="Q12" i="7" s="1"/>
  <c r="S695" i="5"/>
  <c r="S1010" i="5"/>
  <c r="S943" i="5"/>
  <c r="S975" i="5"/>
  <c r="S821" i="5"/>
  <c r="S298" i="5"/>
  <c r="S1238" i="5"/>
  <c r="S510" i="5"/>
  <c r="S190" i="5"/>
  <c r="S674" i="5"/>
  <c r="S632" i="5"/>
  <c r="S558" i="5"/>
  <c r="S128" i="5"/>
  <c r="S796" i="5"/>
  <c r="S587" i="5"/>
  <c r="S1159" i="5"/>
  <c r="S1119" i="5"/>
  <c r="S113" i="5"/>
  <c r="S361" i="5"/>
  <c r="S903" i="5"/>
  <c r="S700" i="5"/>
  <c r="S1090" i="5"/>
  <c r="S1221" i="5"/>
  <c r="S678" i="5"/>
  <c r="S1263" i="5"/>
  <c r="S781" i="5"/>
  <c r="S55" i="5"/>
  <c r="S35" i="5"/>
  <c r="S1249" i="5"/>
  <c r="S144" i="5"/>
  <c r="S473" i="5"/>
  <c r="S752" i="5"/>
  <c r="S1017" i="5"/>
  <c r="S635" i="5"/>
  <c r="S122" i="5"/>
  <c r="S1084" i="5"/>
  <c r="S240" i="5"/>
  <c r="S346" i="5"/>
  <c r="S439" i="5"/>
  <c r="S911" i="5"/>
  <c r="S714" i="5"/>
  <c r="S546" i="5"/>
  <c r="S103" i="5"/>
  <c r="S972" i="5"/>
  <c r="S49" i="5"/>
  <c r="S994" i="5"/>
  <c r="S457" i="5"/>
  <c r="S276" i="5"/>
  <c r="S119" i="5"/>
  <c r="S867" i="5"/>
  <c r="S69" i="5"/>
  <c r="S761" i="5"/>
  <c r="S433" i="5"/>
  <c r="S1273" i="5"/>
  <c r="S1079" i="5"/>
  <c r="S44" i="5"/>
  <c r="S969" i="5"/>
  <c r="S391" i="5"/>
  <c r="S845" i="5"/>
  <c r="S64" i="5"/>
  <c r="S418" i="5"/>
  <c r="S1216" i="5"/>
  <c r="S380" i="5"/>
  <c r="S725" i="5"/>
  <c r="S626" i="5"/>
  <c r="S211" i="5"/>
  <c r="S265" i="5"/>
  <c r="S843" i="5"/>
  <c r="S312" i="5"/>
  <c r="S625" i="5"/>
  <c r="S1169" i="5"/>
  <c r="S307" i="5"/>
  <c r="S227" i="5"/>
  <c r="S269" i="5"/>
  <c r="S247" i="5"/>
  <c r="S967" i="5"/>
  <c r="S1125" i="5"/>
  <c r="S186" i="5"/>
  <c r="S708" i="5"/>
  <c r="S135" i="5"/>
  <c r="S447" i="5"/>
  <c r="S658" i="5"/>
  <c r="S319" i="5"/>
  <c r="S605" i="5"/>
  <c r="S1160" i="5"/>
  <c r="S329" i="5"/>
  <c r="S606" i="5"/>
  <c r="S480" i="5"/>
  <c r="S999" i="5"/>
  <c r="S841" i="5"/>
  <c r="S601" i="5"/>
  <c r="S895" i="5"/>
  <c r="S328" i="5"/>
  <c r="S259" i="5"/>
  <c r="S1215" i="5"/>
  <c r="S273" i="5"/>
  <c r="S79" i="5"/>
  <c r="S511" i="5"/>
  <c r="S352" i="5"/>
  <c r="S1057" i="5"/>
  <c r="S116" i="5"/>
  <c r="S1145" i="5"/>
  <c r="S476" i="5"/>
  <c r="S1272" i="5"/>
  <c r="S195" i="5"/>
  <c r="S445" i="5"/>
  <c r="S1190" i="5"/>
  <c r="S732" i="5"/>
  <c r="S765" i="5"/>
  <c r="S547" i="5"/>
  <c r="S1230" i="5"/>
  <c r="S738" i="5"/>
  <c r="S1121" i="5"/>
  <c r="S1109" i="5"/>
  <c r="S334" i="5"/>
  <c r="S428" i="5"/>
  <c r="S541" i="5"/>
  <c r="S374" i="5"/>
  <c r="S1112" i="5"/>
  <c r="S709" i="5"/>
  <c r="S634" i="5"/>
  <c r="S465" i="5"/>
  <c r="S673" i="5"/>
  <c r="S385" i="5"/>
  <c r="S643" i="5"/>
  <c r="S1130" i="5"/>
  <c r="S244" i="5"/>
  <c r="S561" i="5"/>
  <c r="S450" i="5"/>
  <c r="S713" i="5"/>
  <c r="S1251" i="5"/>
  <c r="S657" i="5"/>
  <c r="S219" i="5"/>
  <c r="S1182" i="5"/>
  <c r="S519" i="5"/>
  <c r="S1181" i="5"/>
  <c r="S499" i="5"/>
  <c r="S741" i="5"/>
  <c r="S868" i="5"/>
  <c r="S1243" i="5"/>
  <c r="S414" i="5"/>
  <c r="S1124" i="5"/>
  <c r="S724" i="5"/>
  <c r="S948" i="5"/>
  <c r="S310" i="5"/>
  <c r="S472" i="5"/>
  <c r="S847" i="5"/>
  <c r="S402" i="5"/>
  <c r="S712" i="5"/>
  <c r="S782" i="5"/>
  <c r="S591" i="5"/>
  <c r="S1100" i="5"/>
  <c r="S653" i="5"/>
  <c r="S70" i="5"/>
  <c r="S264" i="5"/>
  <c r="S302" i="5"/>
  <c r="S139" i="5"/>
  <c r="S807" i="5"/>
  <c r="S366" i="5"/>
  <c r="S1223" i="5"/>
  <c r="S1226" i="5"/>
  <c r="S155" i="5"/>
  <c r="S1192" i="5"/>
  <c r="S490" i="5"/>
  <c r="S1042" i="5"/>
  <c r="S792" i="5"/>
  <c r="S169" i="5"/>
  <c r="S654" i="5"/>
  <c r="S826" i="5"/>
  <c r="S990" i="5"/>
  <c r="S437" i="5"/>
  <c r="S855" i="5"/>
  <c r="S506" i="5"/>
  <c r="S1012" i="5"/>
  <c r="S1161" i="5"/>
  <c r="S849" i="5"/>
  <c r="S85" i="5"/>
  <c r="S1127" i="5"/>
  <c r="S149" i="5"/>
  <c r="S639" i="5"/>
  <c r="S285" i="5"/>
  <c r="S717" i="5"/>
  <c r="S1254" i="5"/>
  <c r="S884" i="5"/>
  <c r="S1261" i="5"/>
  <c r="S502" i="5"/>
  <c r="S1194" i="5"/>
  <c r="S540" i="5"/>
  <c r="S545" i="5"/>
  <c r="S1048" i="5"/>
  <c r="S870" i="5"/>
  <c r="S922" i="5"/>
  <c r="S203" i="5"/>
  <c r="S1174" i="5"/>
  <c r="S958" i="5"/>
  <c r="S633" i="5"/>
  <c r="S485" i="5"/>
  <c r="S829" i="5"/>
  <c r="S874" i="5"/>
  <c r="S913" i="5"/>
  <c r="S257" i="5"/>
  <c r="S290" i="5"/>
  <c r="S336" i="5"/>
  <c r="S249" i="5"/>
  <c r="S672" i="5"/>
  <c r="S410" i="5"/>
  <c r="S353" i="5"/>
  <c r="S758" i="5"/>
  <c r="S1202" i="5"/>
  <c r="S1212" i="5"/>
  <c r="S1081" i="5"/>
  <c r="S846" i="5"/>
  <c r="S332" i="5"/>
  <c r="S1049" i="5"/>
  <c r="S747" i="5"/>
  <c r="S560" i="5"/>
  <c r="S983" i="5"/>
  <c r="S901" i="5"/>
  <c r="S184" i="5"/>
  <c r="S681" i="5"/>
  <c r="S341" i="5"/>
  <c r="S726" i="5"/>
  <c r="S1131" i="5"/>
  <c r="S693" i="5"/>
  <c r="S42" i="5"/>
  <c r="S51" i="5"/>
  <c r="S162" i="5"/>
  <c r="S806" i="5"/>
  <c r="S551" i="5"/>
  <c r="S1038" i="5"/>
  <c r="S395" i="5"/>
  <c r="S212" i="5"/>
  <c r="S423" i="5"/>
  <c r="S132" i="5"/>
  <c r="S651" i="5"/>
  <c r="S358" i="5"/>
  <c r="S727" i="5"/>
  <c r="S403" i="5"/>
  <c r="S481" i="5"/>
  <c r="S181" i="5"/>
  <c r="S800" i="5"/>
  <c r="S959" i="5"/>
  <c r="S702" i="5"/>
  <c r="S553" i="5"/>
  <c r="S250" i="5"/>
  <c r="S875" i="5"/>
  <c r="S226" i="5"/>
  <c r="S507" i="5"/>
  <c r="S890" i="5"/>
  <c r="S1024" i="5"/>
  <c r="S275" i="5"/>
  <c r="S556" i="5"/>
  <c r="S399" i="5"/>
  <c r="S193" i="5"/>
  <c r="S105" i="5"/>
  <c r="S1150" i="5"/>
  <c r="S671" i="5"/>
  <c r="S585" i="5"/>
  <c r="S637" i="5"/>
  <c r="S262" i="5"/>
  <c r="S413" i="5"/>
  <c r="S861" i="5"/>
  <c r="S441" i="5"/>
  <c r="S542" i="5"/>
  <c r="S947" i="5"/>
  <c r="S432" i="5"/>
  <c r="S355" i="5"/>
  <c r="S614" i="5"/>
  <c r="S118" i="5"/>
  <c r="S533" i="5"/>
  <c r="S377" i="5"/>
  <c r="S512" i="5"/>
  <c r="S167" i="5"/>
  <c r="S154" i="5"/>
  <c r="S663" i="5"/>
  <c r="S557" i="5"/>
  <c r="S1200" i="5"/>
  <c r="S568" i="5"/>
  <c r="S682" i="5"/>
  <c r="S344" i="5"/>
  <c r="S837" i="5"/>
  <c r="S308" i="5"/>
  <c r="S407" i="5"/>
  <c r="S1129" i="5"/>
  <c r="S555" i="5"/>
  <c r="S245" i="5"/>
  <c r="S755" i="5"/>
  <c r="S459" i="5"/>
  <c r="S286" i="5"/>
  <c r="S87" i="5"/>
  <c r="S129" i="5"/>
  <c r="S446" i="5"/>
  <c r="S411" i="5"/>
  <c r="S616" i="5"/>
  <c r="S1073" i="5"/>
  <c r="S440" i="5"/>
  <c r="S1110" i="5"/>
  <c r="S514" i="5"/>
  <c r="S91" i="5"/>
  <c r="S819" i="5"/>
  <c r="S589" i="5"/>
  <c r="S43" i="5"/>
  <c r="S820" i="5"/>
  <c r="S951" i="5"/>
  <c r="S362" i="5"/>
  <c r="S458" i="5"/>
  <c r="S57" i="5"/>
  <c r="S449" i="5"/>
  <c r="S897" i="5"/>
  <c r="S931" i="5"/>
  <c r="S201" i="5"/>
  <c r="S571" i="5"/>
  <c r="S766" i="5"/>
  <c r="S456" i="5"/>
  <c r="S522" i="5"/>
  <c r="S229" i="5"/>
  <c r="S401" i="5"/>
  <c r="S342" i="5"/>
  <c r="S1262" i="5"/>
  <c r="S115" i="5"/>
  <c r="S392" i="5"/>
  <c r="S138" i="5"/>
  <c r="S710" i="5"/>
  <c r="S680" i="5"/>
  <c r="S492" i="5"/>
  <c r="S171" i="5"/>
  <c r="S347" i="5"/>
  <c r="S664" i="5"/>
  <c r="S641" i="5"/>
  <c r="S429" i="5"/>
  <c r="S945" i="5"/>
  <c r="S1134" i="5"/>
  <c r="S995" i="5"/>
  <c r="S108" i="5"/>
  <c r="S744" i="5"/>
  <c r="S386" i="5"/>
  <c r="S876" i="5"/>
  <c r="S218" i="5"/>
  <c r="S964" i="5"/>
  <c r="S168" i="5"/>
  <c r="S984" i="5"/>
  <c r="S508" i="5"/>
  <c r="S125" i="5"/>
  <c r="S899" i="5"/>
  <c r="S287" i="5"/>
  <c r="S130" i="5"/>
  <c r="S718" i="5"/>
  <c r="S573" i="5"/>
  <c r="S810" i="5"/>
  <c r="S1219" i="5"/>
  <c r="S68" i="5"/>
  <c r="S94" i="5"/>
  <c r="S567" i="5"/>
  <c r="S816" i="5"/>
  <c r="S1255" i="5"/>
  <c r="S1149" i="5"/>
  <c r="S100" i="5"/>
  <c r="S238" i="5"/>
  <c r="S223" i="5"/>
  <c r="S836" i="5"/>
  <c r="S1009" i="5"/>
  <c r="S517" i="5"/>
  <c r="S928" i="5"/>
  <c r="S204" i="5"/>
  <c r="S862" i="5"/>
  <c r="S882" i="5"/>
  <c r="S575" i="5"/>
  <c r="S81" i="5"/>
  <c r="S919" i="5"/>
  <c r="S675" i="5"/>
  <c r="S491" i="5"/>
  <c r="S306" i="5"/>
  <c r="S754" i="5"/>
  <c r="S701" i="5"/>
  <c r="S419" i="5"/>
  <c r="S270" i="5"/>
  <c r="S1059" i="5"/>
  <c r="S968" i="5"/>
  <c r="S1187" i="5"/>
  <c r="S683" i="5"/>
  <c r="S1225" i="5"/>
  <c r="S462" i="5"/>
  <c r="S242" i="5"/>
  <c r="S372" i="5"/>
  <c r="S369" i="5"/>
  <c r="S973" i="5"/>
  <c r="S415" i="5"/>
  <c r="S1063" i="5"/>
  <c r="S840" i="5"/>
  <c r="S263" i="5"/>
  <c r="S1205" i="5"/>
  <c r="S649" i="5"/>
  <c r="S1241" i="5"/>
  <c r="S805" i="5"/>
  <c r="S400" i="5"/>
  <c r="S313" i="5"/>
  <c r="S248" i="5"/>
  <c r="S1252" i="5"/>
  <c r="S600" i="5"/>
  <c r="S484" i="5"/>
  <c r="S611" i="5"/>
  <c r="S376" i="5"/>
  <c r="S953" i="5"/>
  <c r="S827" i="5"/>
  <c r="S493" i="5"/>
  <c r="S851" i="5"/>
  <c r="S1083" i="5"/>
  <c r="S627" i="5"/>
  <c r="S1126" i="5"/>
  <c r="S1207" i="5"/>
  <c r="S1155" i="5"/>
  <c r="S354" i="5"/>
  <c r="S185" i="5"/>
  <c r="S955" i="5"/>
  <c r="S887" i="5"/>
  <c r="S848" i="5"/>
  <c r="S284" i="5"/>
  <c r="S163" i="5"/>
  <c r="S668" i="5"/>
  <c r="S886" i="5"/>
  <c r="S140" i="5"/>
  <c r="S390" i="5"/>
  <c r="S1165" i="5"/>
  <c r="S869" i="5"/>
  <c r="S1030" i="5"/>
  <c r="S1070" i="5"/>
  <c r="S127" i="5"/>
  <c r="S1163" i="5"/>
  <c r="S1237" i="5"/>
  <c r="S1014" i="5"/>
  <c r="S1101" i="5"/>
  <c r="S453" i="5"/>
  <c r="S543" i="5"/>
  <c r="S320" i="5"/>
  <c r="S277" i="5"/>
  <c r="S301" i="5"/>
  <c r="S303" i="5"/>
  <c r="S370" i="5"/>
  <c r="S382" i="5"/>
  <c r="S772" i="5"/>
  <c r="S699" i="5"/>
  <c r="S946" i="5"/>
  <c r="S1108" i="5"/>
  <c r="S1253" i="5"/>
  <c r="S638" i="5"/>
  <c r="S460" i="5"/>
  <c r="S684" i="5"/>
  <c r="S992" i="5"/>
  <c r="S894" i="5"/>
  <c r="S976" i="5"/>
  <c r="S1047" i="5"/>
  <c r="S689" i="5"/>
  <c r="S1120" i="5"/>
  <c r="S572" i="5"/>
  <c r="S1179" i="5"/>
  <c r="S397" i="5"/>
  <c r="S1260" i="5"/>
  <c r="S860" i="5"/>
  <c r="S753" i="5"/>
  <c r="S137" i="5"/>
  <c r="S791" i="5"/>
  <c r="S854" i="5"/>
  <c r="S773" i="5"/>
  <c r="S296" i="5"/>
  <c r="S892" i="5"/>
  <c r="S588" i="5"/>
  <c r="S495" i="5"/>
  <c r="S367" i="5"/>
  <c r="S496" i="5"/>
  <c r="S978" i="5"/>
  <c r="S644" i="5"/>
  <c r="S770" i="5"/>
  <c r="S910" i="5"/>
  <c r="S412" i="5"/>
  <c r="S1105" i="5"/>
  <c r="S705" i="5"/>
  <c r="S134" i="5"/>
  <c r="S160" i="5"/>
  <c r="S1032" i="5"/>
  <c r="S1058" i="5"/>
  <c r="S1041" i="5"/>
  <c r="S324" i="5"/>
  <c r="S974" i="5"/>
  <c r="S831" i="5"/>
  <c r="S578" i="5"/>
  <c r="S756" i="5"/>
  <c r="S1184" i="5"/>
  <c r="S988" i="5"/>
  <c r="S1052" i="5"/>
  <c r="S1240" i="5"/>
  <c r="S711" i="5"/>
  <c r="S509" i="5"/>
  <c r="S659" i="5"/>
  <c r="S183" i="5"/>
  <c r="S525" i="5"/>
  <c r="S1197" i="5"/>
  <c r="S950" i="5"/>
  <c r="S207" i="5"/>
  <c r="S804" i="5"/>
  <c r="S530" i="5"/>
  <c r="S330" i="5"/>
  <c r="S941" i="5"/>
  <c r="S660" i="5"/>
  <c r="S961" i="5"/>
  <c r="S842" i="5"/>
  <c r="S1183" i="5"/>
  <c r="S126" i="5"/>
  <c r="S640" i="5"/>
  <c r="S688" i="5"/>
  <c r="S56" i="5"/>
  <c r="S706" i="5"/>
  <c r="S515" i="5"/>
  <c r="S885" i="5"/>
  <c r="S835" i="5"/>
  <c r="S937" i="5"/>
  <c r="S536" i="5"/>
  <c r="S360" i="5"/>
  <c r="S1036" i="5"/>
  <c r="S59" i="5"/>
  <c r="S629" i="5"/>
  <c r="S665" i="5"/>
  <c r="S189" i="5"/>
  <c r="J22" i="7"/>
  <c r="J24" i="7"/>
  <c r="J26" i="7"/>
  <c r="F136" i="2"/>
  <c r="G15" i="2" s="1"/>
  <c r="E24" i="7" s="1"/>
  <c r="F135" i="2"/>
  <c r="G14" i="2" s="1"/>
  <c r="E23" i="7" s="1"/>
  <c r="G136" i="2"/>
  <c r="H15" i="2" s="1"/>
  <c r="F24" i="7" s="1"/>
  <c r="S1267" i="5"/>
  <c r="S604" i="5"/>
  <c r="S898" i="5"/>
  <c r="S350" i="5"/>
  <c r="S783" i="5"/>
  <c r="S405" i="5"/>
  <c r="S696" i="5"/>
  <c r="S1027" i="5"/>
  <c r="S1019" i="5"/>
  <c r="S92" i="5"/>
  <c r="S1213" i="5"/>
  <c r="S153" i="5"/>
  <c r="S1011" i="5"/>
  <c r="S1021" i="5"/>
  <c r="S435" i="5"/>
  <c r="S619" i="5"/>
  <c r="S213" i="5"/>
  <c r="S148" i="5"/>
  <c r="S45" i="5"/>
  <c r="S1153" i="5"/>
  <c r="S1152" i="5"/>
  <c r="S120" i="5"/>
  <c r="S38" i="5"/>
  <c r="S1193" i="5"/>
  <c r="S962" i="5"/>
  <c r="S1220" i="5"/>
  <c r="S50" i="5"/>
  <c r="S1025" i="5"/>
  <c r="S442" i="5"/>
  <c r="S794" i="5"/>
  <c r="S191" i="5"/>
  <c r="S291" i="5"/>
  <c r="S1167" i="5"/>
  <c r="S425" i="5"/>
  <c r="S41" i="5"/>
  <c r="S662" i="5"/>
  <c r="S1274" i="5"/>
  <c r="S398" i="5"/>
  <c r="S1141" i="5"/>
  <c r="S590" i="5"/>
  <c r="S143" i="5"/>
  <c r="S722" i="5"/>
  <c r="S764" i="5"/>
  <c r="S188" i="5"/>
  <c r="S579" i="5"/>
  <c r="S97" i="5"/>
  <c r="S34" i="5"/>
  <c r="S295" i="5"/>
  <c r="S989" i="5"/>
  <c r="S655" i="5"/>
  <c r="S1071" i="5"/>
  <c r="S323" i="5"/>
  <c r="S833" i="5"/>
  <c r="S280" i="5"/>
  <c r="S916" i="5"/>
  <c r="S95" i="5"/>
  <c r="S1116" i="5"/>
  <c r="S151" i="5"/>
  <c r="S1164" i="5"/>
  <c r="S750" i="5"/>
  <c r="S147" i="5"/>
  <c r="S734" i="5"/>
  <c r="S623" i="5"/>
  <c r="S594" i="5"/>
  <c r="S1172" i="5"/>
  <c r="S998" i="5"/>
  <c r="S224" i="5"/>
  <c r="S104" i="5"/>
  <c r="S856" i="5"/>
  <c r="S926" i="5"/>
  <c r="S1115" i="5"/>
  <c r="S1050" i="5"/>
  <c r="S176" i="5"/>
  <c r="S1233" i="5"/>
  <c r="S697" i="5"/>
  <c r="S471" i="5"/>
  <c r="S239" i="5"/>
  <c r="S1136" i="5"/>
  <c r="S694" i="5"/>
  <c r="S624" i="5"/>
  <c r="S173" i="5"/>
  <c r="S469" i="5"/>
  <c r="S932" i="5"/>
  <c r="S1002" i="5"/>
  <c r="S1162" i="5"/>
  <c r="S96" i="5"/>
  <c r="S71" i="5"/>
  <c r="S99" i="5"/>
  <c r="S1104" i="5"/>
  <c r="S222" i="5"/>
  <c r="S778" i="5"/>
  <c r="S1056" i="5"/>
  <c r="S613" i="5"/>
  <c r="S417" i="5"/>
  <c r="S904" i="5"/>
  <c r="S102" i="5"/>
  <c r="S818" i="5"/>
  <c r="S1087" i="5"/>
  <c r="S487" i="5"/>
  <c r="S592" i="5"/>
  <c r="S1264" i="5"/>
  <c r="S389" i="5"/>
  <c r="S373" i="5"/>
  <c r="S971" i="5"/>
  <c r="S686" i="5"/>
  <c r="S762" i="5"/>
  <c r="S776" i="5"/>
  <c r="S914" i="5"/>
  <c r="S404" i="5"/>
  <c r="S1095" i="5"/>
  <c r="S1077" i="5"/>
  <c r="S322" i="5"/>
  <c r="S339" i="5"/>
  <c r="S408" i="5"/>
  <c r="S1227" i="5"/>
  <c r="S215" i="5"/>
  <c r="S379" i="5"/>
  <c r="S728" i="5"/>
  <c r="S520" i="5"/>
  <c r="S267" i="5"/>
  <c r="S121" i="5"/>
  <c r="S235" i="5"/>
  <c r="S925" i="5"/>
  <c r="S603" i="5"/>
  <c r="S1203" i="5"/>
  <c r="S963" i="5"/>
  <c r="S363" i="5"/>
  <c r="F15" i="2"/>
  <c r="D24" i="7" s="1"/>
  <c r="S1085" i="5"/>
  <c r="S83" i="5"/>
  <c r="U29" i="5"/>
  <c r="Q14" i="5" s="1"/>
  <c r="E13" i="7" s="1"/>
  <c r="S384" i="5"/>
  <c r="S938" i="5"/>
  <c r="S73" i="5"/>
  <c r="S612" i="5"/>
  <c r="S597" i="5"/>
  <c r="S500" i="5"/>
  <c r="S434" i="5"/>
  <c r="S304" i="5"/>
  <c r="S893" i="5"/>
  <c r="S586" i="5"/>
  <c r="S236" i="5"/>
  <c r="S1094" i="5"/>
  <c r="S1259" i="5"/>
  <c r="S74" i="5"/>
  <c r="S318" i="5"/>
  <c r="S1196" i="5"/>
  <c r="S1072" i="5"/>
  <c r="S217" i="5"/>
  <c r="S1076" i="5"/>
  <c r="S1143" i="5"/>
  <c r="S48" i="5"/>
  <c r="S409" i="5"/>
  <c r="S670" i="5"/>
  <c r="S47" i="5"/>
  <c r="S582" i="5"/>
  <c r="S205" i="5"/>
  <c r="S114" i="5"/>
  <c r="S479" i="5"/>
  <c r="S548" i="5"/>
  <c r="S865" i="5"/>
  <c r="S518" i="5"/>
  <c r="S850" i="5"/>
  <c r="S809" i="5"/>
  <c r="S812" i="5"/>
  <c r="S1245" i="5"/>
  <c r="S1054" i="5"/>
  <c r="S1005" i="5"/>
  <c r="S109" i="5"/>
  <c r="S107" i="5"/>
  <c r="S720" i="5"/>
  <c r="S580" i="5"/>
  <c r="S124" i="5"/>
  <c r="S888" i="5"/>
  <c r="S381" i="5"/>
  <c r="S1037" i="5"/>
  <c r="S1023" i="5"/>
  <c r="S266" i="5"/>
  <c r="S667" i="5"/>
  <c r="S749" i="5"/>
  <c r="S60" i="5"/>
  <c r="S986" i="5"/>
  <c r="S1016" i="5"/>
  <c r="S305" i="5"/>
  <c r="S123" i="5"/>
  <c r="S610" i="5"/>
  <c r="S759" i="5"/>
  <c r="S161" i="5"/>
  <c r="S40" i="5"/>
  <c r="S486" i="5"/>
  <c r="S527" i="5"/>
  <c r="S857" i="5"/>
  <c r="S1097" i="5"/>
  <c r="S187" i="5"/>
  <c r="S393" i="5"/>
  <c r="S1026" i="5"/>
  <c r="S581" i="5"/>
  <c r="S1236" i="5"/>
  <c r="S532" i="5"/>
  <c r="S1117" i="5"/>
  <c r="S256" i="5"/>
  <c r="S652" i="5"/>
  <c r="S1258" i="5"/>
  <c r="S1198" i="5"/>
  <c r="S1180" i="5"/>
  <c r="S356" i="5"/>
  <c r="S656" i="5"/>
  <c r="S1217" i="5"/>
  <c r="S157" i="5"/>
  <c r="S881" i="5"/>
  <c r="S1099" i="5"/>
  <c r="S1102" i="5"/>
  <c r="S216" i="5"/>
  <c r="S646" i="5"/>
  <c r="S721" i="5"/>
  <c r="S965" i="5"/>
  <c r="S595" i="5"/>
  <c r="S824" i="5"/>
  <c r="S1232" i="5"/>
  <c r="S823" i="5"/>
  <c r="S1178" i="5"/>
  <c r="S261" i="5"/>
  <c r="S1248" i="5"/>
  <c r="S838" i="5"/>
  <c r="S817" i="5"/>
  <c r="S949" i="5"/>
  <c r="S775" i="5"/>
  <c r="S844" i="5"/>
  <c r="S1210" i="5"/>
  <c r="S642" i="5"/>
  <c r="S921" i="5"/>
  <c r="S1147" i="5"/>
  <c r="S609" i="5"/>
  <c r="S716" i="5"/>
  <c r="S192" i="5"/>
  <c r="S444" i="5"/>
  <c r="S1222" i="5"/>
  <c r="S478" i="5"/>
  <c r="S977" i="5"/>
  <c r="S371" i="5"/>
  <c r="S767" i="5"/>
  <c r="S497" i="5"/>
  <c r="S830" i="5"/>
  <c r="S1204" i="5"/>
  <c r="S80" i="5"/>
  <c r="S505" i="5"/>
  <c r="S1122" i="5"/>
  <c r="S731" i="5"/>
  <c r="S58" i="5"/>
  <c r="S877" i="5"/>
  <c r="S178" i="5"/>
  <c r="S268" i="5"/>
  <c r="S1132" i="5"/>
  <c r="S704" i="5"/>
  <c r="S528" i="5"/>
  <c r="S254" i="5"/>
  <c r="S935" i="5"/>
  <c r="S357" i="5"/>
  <c r="S1239" i="5"/>
  <c r="S902" i="5"/>
  <c r="S251" i="5"/>
  <c r="S1020" i="5"/>
  <c r="S378" i="5"/>
  <c r="S596" i="5"/>
  <c r="S1186" i="5"/>
  <c r="S309" i="5"/>
  <c r="S234" i="5"/>
  <c r="S243" i="5"/>
  <c r="S62" i="5"/>
  <c r="S1176" i="5"/>
  <c r="S811" i="5"/>
  <c r="S1061" i="5"/>
  <c r="S1137" i="5"/>
  <c r="S593" i="5"/>
  <c r="S1062" i="5"/>
  <c r="S516" i="5"/>
  <c r="S906" i="5"/>
  <c r="S46" i="5"/>
  <c r="S748" i="5"/>
  <c r="S246" i="5"/>
  <c r="S282" i="5"/>
  <c r="S891" i="5"/>
  <c r="S679" i="5"/>
  <c r="S86" i="5"/>
  <c r="S1018" i="5"/>
  <c r="S562" i="5"/>
  <c r="S907" i="5"/>
  <c r="S1171" i="5"/>
  <c r="S466" i="5"/>
  <c r="S784" i="5"/>
  <c r="S1177" i="5"/>
  <c r="S1201" i="5"/>
  <c r="S1093" i="5"/>
  <c r="S795" i="5"/>
  <c r="S564" i="5"/>
  <c r="S438" i="5"/>
  <c r="S1154" i="5"/>
  <c r="S1146" i="5"/>
  <c r="S1269" i="5"/>
  <c r="S1065" i="5"/>
  <c r="S1078" i="5"/>
  <c r="S475" i="5"/>
  <c r="S431" i="5"/>
  <c r="S780" i="5"/>
  <c r="S618" i="5"/>
  <c r="S669" i="5"/>
  <c r="S337" i="5"/>
  <c r="S156" i="5"/>
  <c r="S1271" i="5"/>
  <c r="S252" i="5"/>
  <c r="S351" i="5"/>
  <c r="S52" i="5"/>
  <c r="S166" i="5"/>
  <c r="S534" i="5"/>
  <c r="S529" i="5"/>
  <c r="S333" i="5"/>
  <c r="S1173" i="5"/>
  <c r="S63" i="5"/>
  <c r="S172" i="5"/>
  <c r="S253" i="5"/>
  <c r="S421" i="5"/>
  <c r="S106" i="5"/>
  <c r="S987" i="5"/>
  <c r="S335" i="5"/>
  <c r="S1015" i="5"/>
  <c r="S416" i="5"/>
  <c r="S288" i="5"/>
  <c r="S36" i="5"/>
  <c r="S878" i="5"/>
  <c r="S232" i="5"/>
  <c r="S960" i="5"/>
  <c r="S559" i="5"/>
  <c r="S991" i="5"/>
  <c r="S394" i="5"/>
  <c r="S771" i="5"/>
  <c r="S576" i="5"/>
  <c r="S774" i="5"/>
  <c r="S482" i="5"/>
  <c r="S929" i="5"/>
  <c r="S788" i="5"/>
  <c r="S1111" i="5"/>
  <c r="S554" i="5"/>
  <c r="S54" i="5"/>
  <c r="S917" i="5"/>
  <c r="S900" i="5"/>
  <c r="S707" i="5"/>
  <c r="S915" i="5"/>
  <c r="S550" i="5"/>
  <c r="S740" i="5"/>
  <c r="S909" i="5"/>
  <c r="S733" i="5"/>
  <c r="S182" i="5"/>
  <c r="S523" i="5"/>
  <c r="S730" i="5"/>
  <c r="S538" i="5"/>
  <c r="S230" i="5"/>
  <c r="S1266" i="5"/>
  <c r="S117" i="5"/>
  <c r="S179" i="5"/>
  <c r="S537" i="5"/>
  <c r="S1092" i="5"/>
  <c r="S170" i="5"/>
  <c r="S1148" i="5"/>
  <c r="S1199" i="5"/>
  <c r="S879" i="5"/>
  <c r="S676" i="5"/>
  <c r="S1228" i="5"/>
  <c r="S873" i="5"/>
  <c r="S84" i="5"/>
  <c r="S315" i="5"/>
  <c r="S498" i="5"/>
  <c r="S863" i="5"/>
  <c r="S552" i="5"/>
  <c r="S101" i="5"/>
  <c r="S905" i="5"/>
  <c r="S1074" i="5"/>
  <c r="S880" i="5"/>
  <c r="S159" i="5"/>
  <c r="S331" i="5"/>
  <c r="S944" i="5"/>
  <c r="S1113" i="5"/>
  <c r="S206" i="5"/>
  <c r="S687" i="5"/>
  <c r="S299" i="5"/>
  <c r="S470" i="5"/>
  <c r="S690" i="5"/>
  <c r="S1151" i="5"/>
  <c r="S719" i="5"/>
  <c r="S691" i="5"/>
  <c r="S468" i="5"/>
  <c r="S692" i="5"/>
  <c r="S661" i="5"/>
  <c r="S769" i="5"/>
  <c r="S729" i="5"/>
  <c r="S620" i="5"/>
  <c r="S131" i="5"/>
  <c r="S798" i="5"/>
  <c r="S1033" i="5"/>
  <c r="S111" i="5"/>
  <c r="S808" i="5"/>
  <c r="S723" i="5"/>
  <c r="S406" i="5"/>
  <c r="S1168" i="5"/>
  <c r="S793" i="5"/>
  <c r="S570" i="5"/>
  <c r="S883" i="5"/>
  <c r="S1114" i="5"/>
  <c r="S760" i="5"/>
  <c r="S501" i="5"/>
  <c r="S503" i="5"/>
  <c r="S1053" i="5"/>
  <c r="S349" i="5"/>
  <c r="S1022" i="5"/>
  <c r="S563" i="5"/>
  <c r="S1246" i="5"/>
  <c r="S970" i="5"/>
  <c r="S53" i="5"/>
  <c r="S340" i="5"/>
  <c r="S954" i="5"/>
  <c r="S300" i="5"/>
  <c r="S799" i="5"/>
  <c r="S283" i="5"/>
  <c r="S751" i="5"/>
  <c r="S872" i="5"/>
  <c r="S521" i="5"/>
  <c r="S483" i="5"/>
  <c r="S427" i="5"/>
  <c r="S175" i="5"/>
  <c r="S1046" i="5"/>
  <c r="S1270" i="5"/>
  <c r="S577" i="5"/>
  <c r="S237" i="5"/>
  <c r="S797" i="5"/>
  <c r="S1086" i="5"/>
  <c r="S278" i="5"/>
  <c r="S852" i="5"/>
  <c r="S598" i="5"/>
  <c r="S165" i="5"/>
  <c r="S526" i="5"/>
  <c r="S1218" i="5"/>
  <c r="S39" i="5"/>
  <c r="S1035" i="5"/>
  <c r="S488" i="5"/>
  <c r="S858" i="5"/>
  <c r="S981" i="5"/>
  <c r="S524" i="5"/>
  <c r="S158" i="5"/>
  <c r="S1082" i="5"/>
  <c r="S853" i="5"/>
  <c r="S281" i="5"/>
  <c r="S82" i="5"/>
  <c r="S763" i="5"/>
  <c r="S1051" i="5"/>
  <c r="S584" i="5"/>
  <c r="S292" i="5"/>
  <c r="S145" i="5"/>
  <c r="S293" i="5"/>
  <c r="S1256" i="5"/>
  <c r="S90" i="5"/>
  <c r="S255" i="5"/>
  <c r="S1091" i="5"/>
  <c r="S647" i="5"/>
  <c r="S993" i="5"/>
  <c r="S133" i="5"/>
  <c r="S146" i="5"/>
  <c r="S1003" i="5"/>
  <c r="S1098" i="5"/>
  <c r="S777" i="5"/>
  <c r="S607" i="5"/>
  <c r="S602" i="5"/>
  <c r="S985" i="5"/>
  <c r="S396" i="5"/>
  <c r="S743" i="5"/>
  <c r="S1128" i="5"/>
  <c r="S1004" i="5"/>
  <c r="S180" i="5"/>
  <c r="S864" i="5"/>
  <c r="S1175" i="5"/>
  <c r="S979" i="5"/>
  <c r="S786" i="5"/>
  <c r="S617" i="5"/>
  <c r="S908" i="5"/>
  <c r="S321" i="5"/>
  <c r="S942" i="5"/>
  <c r="S1142" i="5"/>
  <c r="S325" i="5"/>
  <c r="S426" i="5"/>
  <c r="S956" i="5"/>
  <c r="S1195" i="5"/>
  <c r="S822" i="5"/>
  <c r="S375" i="5"/>
  <c r="S1029" i="5"/>
  <c r="S920" i="5"/>
  <c r="S825" i="5"/>
  <c r="S194" i="5"/>
  <c r="S430" i="5"/>
  <c r="S957" i="5"/>
  <c r="S504" i="5"/>
  <c r="S388" i="5"/>
  <c r="S615" i="5"/>
  <c r="S1189" i="5"/>
  <c r="S1080" i="5"/>
  <c r="S535" i="5"/>
  <c r="S1039" i="5"/>
  <c r="S233" i="5"/>
  <c r="S77" i="5"/>
  <c r="S645" i="5"/>
  <c r="S813" i="5"/>
  <c r="S454" i="5"/>
  <c r="S742" i="5"/>
  <c r="S272" i="5"/>
  <c r="S787" i="5"/>
  <c r="S368" i="5"/>
  <c r="S210" i="5"/>
  <c r="S1069" i="5"/>
  <c r="S37" i="5"/>
  <c r="S1133" i="5"/>
  <c r="S164" i="5"/>
  <c r="S1040" i="5"/>
  <c r="S801" i="5"/>
  <c r="S1075" i="5"/>
  <c r="S383" i="5"/>
  <c r="S1034" i="5"/>
  <c r="S1140" i="5"/>
  <c r="S1235" i="5"/>
  <c r="S1247" i="5"/>
  <c r="S1211" i="5"/>
  <c r="S735" i="5"/>
  <c r="S934" i="5"/>
  <c r="S996" i="5"/>
  <c r="S715" i="5"/>
  <c r="S889" i="5"/>
  <c r="S1268" i="5"/>
  <c r="S896" i="5"/>
  <c r="S494" i="5"/>
  <c r="S768" i="5"/>
  <c r="S1250" i="5"/>
  <c r="S1170" i="5"/>
  <c r="S802" i="5"/>
  <c r="S231" i="5"/>
  <c r="S1060" i="5"/>
  <c r="Y29" i="5"/>
  <c r="S61" i="5"/>
  <c r="S1157" i="5"/>
  <c r="S141" i="5"/>
  <c r="S1244" i="5"/>
  <c r="S279" i="5"/>
  <c r="S241" i="5"/>
  <c r="S66" i="5"/>
  <c r="S739" i="5"/>
  <c r="S1265" i="5"/>
  <c r="S666" i="5"/>
  <c r="S260" i="5"/>
  <c r="S365" i="5"/>
  <c r="S677" i="5"/>
  <c r="S258" i="5"/>
  <c r="S785" i="5"/>
  <c r="S574" i="5"/>
  <c r="S1028" i="5"/>
  <c r="S544" i="5"/>
  <c r="S88" i="5"/>
  <c r="S1008" i="5"/>
  <c r="S927" i="5"/>
  <c r="S196" i="5"/>
  <c r="S630" i="5"/>
  <c r="S93" i="5"/>
  <c r="S152" i="5"/>
  <c r="S150" i="5"/>
  <c r="S1031" i="5"/>
  <c r="S338" i="5"/>
  <c r="S1007" i="5"/>
  <c r="S142" i="5"/>
  <c r="S1106" i="5"/>
  <c r="S317" i="5"/>
  <c r="S327" i="5"/>
  <c r="S424" i="5"/>
  <c r="S89" i="5"/>
  <c r="S221" i="5"/>
  <c r="S1208" i="5"/>
  <c r="S1045" i="5"/>
  <c r="S608" i="5"/>
  <c r="S112" i="5"/>
  <c r="S311" i="5"/>
  <c r="S933" i="5"/>
  <c r="S966" i="5"/>
  <c r="S859" i="5"/>
  <c r="S912" i="5"/>
  <c r="S1229" i="5"/>
  <c r="S214" i="5"/>
  <c r="S98" i="5"/>
  <c r="S463" i="5"/>
  <c r="S1089" i="5"/>
  <c r="S566" i="5"/>
  <c r="S631" i="5"/>
  <c r="S451" i="5"/>
  <c r="S364" i="5"/>
  <c r="S866" i="5"/>
  <c r="S76" i="5"/>
  <c r="S1158" i="5"/>
  <c r="S228" i="5"/>
  <c r="S1000" i="5"/>
  <c r="S448" i="5"/>
  <c r="S297" i="5"/>
  <c r="S1107" i="5"/>
  <c r="S461" i="5"/>
  <c r="S1068" i="5"/>
  <c r="S443" i="5"/>
  <c r="S871" i="5"/>
  <c r="S1224" i="5"/>
  <c r="S1044" i="5"/>
  <c r="S939" i="5"/>
  <c r="S789" i="5"/>
  <c r="S72" i="5"/>
  <c r="S1064" i="5"/>
  <c r="S531" i="5"/>
  <c r="S621" i="5"/>
  <c r="S420" i="5"/>
  <c r="S952" i="5"/>
  <c r="S650" i="5"/>
  <c r="S1096" i="5"/>
  <c r="S1135" i="5"/>
  <c r="S316" i="5"/>
  <c r="S422" i="5"/>
  <c r="S685" i="5"/>
  <c r="S1118" i="5"/>
  <c r="S803" i="5"/>
  <c r="S814" i="5"/>
  <c r="S1055" i="5"/>
  <c r="S815" i="5"/>
  <c r="S997" i="5"/>
  <c r="S834" i="5"/>
  <c r="S174" i="5"/>
  <c r="S918" i="5"/>
  <c r="S467" i="5"/>
  <c r="S828" i="5"/>
  <c r="S832" i="5"/>
  <c r="S648" i="5"/>
  <c r="S1138" i="5"/>
  <c r="S1209" i="5"/>
  <c r="S136" i="5"/>
  <c r="S1166" i="5"/>
  <c r="S199" i="5"/>
  <c r="S1185" i="5"/>
  <c r="S1188" i="5"/>
  <c r="S314" i="5"/>
  <c r="S202" i="5"/>
  <c r="S359" i="5"/>
  <c r="S757" i="5"/>
  <c r="S1001" i="5"/>
  <c r="S200" i="5"/>
  <c r="S474" i="5"/>
  <c r="S343" i="5"/>
  <c r="S930" i="5"/>
  <c r="S936" i="5"/>
  <c r="S452" i="5"/>
  <c r="S209" i="5"/>
  <c r="S539" i="5"/>
  <c r="S1257" i="5"/>
  <c r="S1123" i="5"/>
  <c r="S513" i="5"/>
  <c r="S736" i="5"/>
  <c r="S703" i="5"/>
  <c r="S569" i="5"/>
  <c r="S1043" i="5"/>
  <c r="S1088" i="5"/>
  <c r="S208" i="5"/>
  <c r="S599" i="5"/>
  <c r="S923" i="5"/>
  <c r="S940" i="5"/>
  <c r="S1067" i="5"/>
  <c r="S1144" i="5"/>
  <c r="S220" i="5"/>
  <c r="S294" i="5"/>
  <c r="S1156" i="5"/>
  <c r="S565" i="5"/>
  <c r="S464" i="5"/>
  <c r="S197" i="5"/>
  <c r="S1006" i="5"/>
  <c r="S549" i="5"/>
  <c r="S583" i="5"/>
  <c r="S274" i="5"/>
  <c r="S982" i="5"/>
  <c r="S225" i="5"/>
  <c r="S1214" i="5"/>
  <c r="S1191" i="5"/>
  <c r="S177" i="5"/>
  <c r="S790" i="5"/>
  <c r="S477" i="5"/>
  <c r="S271" i="5"/>
  <c r="S65" i="5"/>
  <c r="S1231" i="5"/>
  <c r="S110" i="5"/>
  <c r="S779" i="5"/>
  <c r="S1066" i="5"/>
  <c r="S628" i="5"/>
  <c r="S455" i="5"/>
  <c r="S78" i="5"/>
  <c r="S924" i="5"/>
  <c r="S198" i="5"/>
  <c r="S745" i="5"/>
  <c r="S75" i="5"/>
  <c r="S1234" i="5"/>
  <c r="S698" i="5"/>
  <c r="S436" i="5"/>
  <c r="S737" i="5"/>
  <c r="S326" i="5"/>
  <c r="S980" i="5"/>
  <c r="S636" i="5"/>
  <c r="S348" i="5"/>
  <c r="S1013" i="5"/>
  <c r="S1139" i="5"/>
  <c r="S289" i="5"/>
  <c r="S1242" i="5"/>
  <c r="S746" i="5"/>
  <c r="S839" i="5"/>
  <c r="S67" i="5"/>
  <c r="S387" i="5"/>
  <c r="S1103" i="5"/>
  <c r="S622" i="5"/>
  <c r="S1206" i="5"/>
  <c r="S489" i="5"/>
  <c r="S345" i="5"/>
  <c r="G135" i="2" l="1"/>
  <c r="H14" i="2" s="1"/>
  <c r="F137" i="2"/>
  <c r="G16" i="2" s="1"/>
  <c r="E25" i="7" s="1"/>
  <c r="Q13" i="7"/>
  <c r="E137" i="2"/>
  <c r="F16" i="2" s="1"/>
  <c r="D25" i="7" s="1"/>
  <c r="Q14" i="7"/>
  <c r="G137" i="2" l="1"/>
  <c r="E149" i="2" s="1"/>
  <c r="F23" i="7"/>
  <c r="K22" i="7" s="1"/>
  <c r="H16" i="2" l="1"/>
  <c r="H24" i="2" s="1"/>
  <c r="F25" i="7" l="1"/>
</calcChain>
</file>

<file path=xl/sharedStrings.xml><?xml version="1.0" encoding="utf-8"?>
<sst xmlns="http://schemas.openxmlformats.org/spreadsheetml/2006/main" count="16618" uniqueCount="2780">
  <si>
    <t>WORKBOOK INSTRUCTIONS</t>
  </si>
  <si>
    <t>INSTRUCTIONS - Project Information</t>
  </si>
  <si>
    <t>Detailed Budget</t>
  </si>
  <si>
    <t>SUMMARY (Auto-Populated)</t>
  </si>
  <si>
    <t xml:space="preserve">Applicants should not enter formulas, add or remove columns and rows or make other changes to the format of the workbook. If you are pasting data from one spreadsheet to another, paste values only, not formulas or formatting. Any change to the format of the spreadsheet may prevent your data from being assessed for funding. </t>
  </si>
  <si>
    <t>PROJECT INFORMATION</t>
  </si>
  <si>
    <t>Project Name:</t>
  </si>
  <si>
    <t>Project Type:</t>
  </si>
  <si>
    <t>Use drop-down</t>
  </si>
  <si>
    <r>
      <t xml:space="preserve">Indicate the </t>
    </r>
    <r>
      <rPr>
        <u/>
        <sz val="12"/>
        <rFont val="Calibri"/>
        <family val="2"/>
      </rPr>
      <t>applicant organization</t>
    </r>
    <r>
      <rPr>
        <sz val="12"/>
        <rFont val="Calibri"/>
        <family val="2"/>
      </rPr>
      <t xml:space="preserve"> and a </t>
    </r>
    <r>
      <rPr>
        <u/>
        <sz val="12"/>
        <rFont val="Calibri"/>
        <family val="2"/>
      </rPr>
      <t>primary contact</t>
    </r>
    <r>
      <rPr>
        <sz val="12"/>
        <rFont val="Calibri"/>
        <family val="2"/>
      </rPr>
      <t xml:space="preserve"> for information entered into this workbook.</t>
    </r>
  </si>
  <si>
    <t>Applicant Organization:</t>
  </si>
  <si>
    <t>Transport</t>
  </si>
  <si>
    <t>Primary Contact:</t>
  </si>
  <si>
    <t>Last-Mile</t>
  </si>
  <si>
    <t>Name</t>
  </si>
  <si>
    <t>Email</t>
  </si>
  <si>
    <t>Transport &amp; Last-Mile</t>
  </si>
  <si>
    <t>Drop Down Lists</t>
  </si>
  <si>
    <t>Fibre</t>
  </si>
  <si>
    <t>INSTRUCTIONS</t>
  </si>
  <si>
    <r>
      <t xml:space="preserve">SUMMARY </t>
    </r>
    <r>
      <rPr>
        <i/>
        <sz val="16"/>
        <color theme="1"/>
        <rFont val="Calibri"/>
        <family val="2"/>
      </rPr>
      <t>(Auto-Populated)</t>
    </r>
  </si>
  <si>
    <t>Microwave</t>
  </si>
  <si>
    <t>Other</t>
  </si>
  <si>
    <t>Total Number of Communities</t>
  </si>
  <si>
    <t>Total Number of Households</t>
  </si>
  <si>
    <t>Total Number of PoPs</t>
  </si>
  <si>
    <t>Sum of FN Transport Communitiers:</t>
  </si>
  <si>
    <t>Based on threshold fo 75% HHs in a HEX having access to 50/10</t>
  </si>
  <si>
    <t>Step 1</t>
  </si>
  <si>
    <t>Step 3</t>
  </si>
  <si>
    <t>Reference List</t>
  </si>
  <si>
    <t>Last-Mile Stats Calculations</t>
  </si>
  <si>
    <t>Transport Calculations</t>
  </si>
  <si>
    <t xml:space="preserve">Reference List </t>
  </si>
  <si>
    <t>CRTC Broadband Fund Criteria</t>
  </si>
  <si>
    <t xml:space="preserve">Place ID
</t>
  </si>
  <si>
    <t>Number of Households proposed to be served?</t>
  </si>
  <si>
    <r>
      <t xml:space="preserve">Network
Capacity
Check
</t>
    </r>
    <r>
      <rPr>
        <i/>
        <sz val="11"/>
        <rFont val="Calibri"/>
        <family val="2"/>
      </rPr>
      <t>(Auto-populated)</t>
    </r>
  </si>
  <si>
    <r>
      <rPr>
        <b/>
        <sz val="11"/>
        <rFont val="Calibri"/>
        <family val="2"/>
      </rPr>
      <t xml:space="preserve">Check Calculation 1 </t>
    </r>
    <r>
      <rPr>
        <sz val="11"/>
        <rFont val="Calibri"/>
        <family val="2"/>
      </rPr>
      <t>(Household Capacity Required)</t>
    </r>
  </si>
  <si>
    <r>
      <rPr>
        <b/>
        <sz val="11"/>
        <rFont val="Calibri"/>
        <family val="2"/>
      </rPr>
      <t>Check Calculation 2</t>
    </r>
    <r>
      <rPr>
        <sz val="11"/>
        <rFont val="Calibri"/>
        <family val="2"/>
      </rPr>
      <t xml:space="preserve"> (Difference with Available Transport)</t>
    </r>
  </si>
  <si>
    <t>Total Number of Communities Calculation</t>
  </si>
  <si>
    <t>Total number of HHs Calculation</t>
  </si>
  <si>
    <t>Total Number of Transport Communities</t>
  </si>
  <si>
    <t>Place Name</t>
  </si>
  <si>
    <t>First Nations</t>
  </si>
  <si>
    <t>Latitude</t>
  </si>
  <si>
    <t>Longitude</t>
  </si>
  <si>
    <t>Map Links</t>
  </si>
  <si>
    <t>Place ID</t>
  </si>
  <si>
    <t>Place Type</t>
  </si>
  <si>
    <t>HEX POPULATION</t>
  </si>
  <si>
    <t>HEX TOTAL_DWELLINGS</t>
  </si>
  <si>
    <t>Broadband 50/10 Mbps Access (Yes/No)</t>
  </si>
  <si>
    <t>Eligible for CRTC Last-Mile Funding (Yes/No)</t>
  </si>
  <si>
    <t>CRTC Transport Eligible</t>
  </si>
  <si>
    <t>CRTC Satellite Dependant</t>
  </si>
  <si>
    <t>Placename with Asterix for First Nations</t>
  </si>
  <si>
    <t>No</t>
  </si>
  <si>
    <t>?Akisq'nuk First Nation</t>
  </si>
  <si>
    <t>Y</t>
  </si>
  <si>
    <t>http://www.google.com/maps/place/50.411307768,-115.908159529</t>
  </si>
  <si>
    <t>Rural First Nations Primary Reserve</t>
  </si>
  <si>
    <t>Yes</t>
  </si>
  <si>
    <t xml:space="preserve">No </t>
  </si>
  <si>
    <t>?Akisq'nuk</t>
  </si>
  <si>
    <t>http://www.google.com/maps/place/50.451202,-115.959718</t>
  </si>
  <si>
    <t>Rural First Nations Secondary Reserve</t>
  </si>
  <si>
    <t>?aqam</t>
  </si>
  <si>
    <t>http://www.google.com/maps/place/49.583492611,-115.754511788</t>
  </si>
  <si>
    <t>?Esdilagh First Nation</t>
  </si>
  <si>
    <t>http://www.google.com/maps/place/52.562844921,-122.496775954</t>
  </si>
  <si>
    <t>100 Mile House</t>
  </si>
  <si>
    <t>N</t>
  </si>
  <si>
    <t>http://www.google.com/maps/place/51.639147,-121.294483</t>
  </si>
  <si>
    <t>Rural</t>
  </si>
  <si>
    <t>103 Mile</t>
  </si>
  <si>
    <t>http://www.google.com/maps/place/51.688988,-121.313539</t>
  </si>
  <si>
    <t>105 Mile House</t>
  </si>
  <si>
    <t>http://www.google.com/maps/place/51.706944,-121.331114</t>
  </si>
  <si>
    <t>108 Mile Ranch</t>
  </si>
  <si>
    <t>http://www.google.com/maps/place/51.728096,-121.350512</t>
  </si>
  <si>
    <t>122 Mile House</t>
  </si>
  <si>
    <t>http://www.google.com/maps/place/51.848347,-121.598813</t>
  </si>
  <si>
    <t>141 Mile House</t>
  </si>
  <si>
    <t>http://www.google.com/maps/place/51.994,-121.845635</t>
  </si>
  <si>
    <t>150 Mile House</t>
  </si>
  <si>
    <t>http://www.google.com/maps/place/52.114653,-121.935482</t>
  </si>
  <si>
    <t>40 Mile Flats</t>
  </si>
  <si>
    <t>http://www.google.com/maps/place/57.93631,-130.050057</t>
  </si>
  <si>
    <t>70 Mile House</t>
  </si>
  <si>
    <t>http://www.google.com/maps/place/51.308437,-121.396005</t>
  </si>
  <si>
    <t>93 Mile</t>
  </si>
  <si>
    <t>http://www.google.com/maps/place/51.574786,-121.340812</t>
  </si>
  <si>
    <t>Abbotsford</t>
  </si>
  <si>
    <t>http://www.google.com/maps/place/49.04775,-122.270317</t>
  </si>
  <si>
    <t>Urban</t>
  </si>
  <si>
    <t>Aberdeen</t>
  </si>
  <si>
    <t>http://www.google.com/maps/place/49.050298,-122.4112</t>
  </si>
  <si>
    <t>Adams Lake</t>
  </si>
  <si>
    <t>http://www.google.com/maps/place/50.736567,-119.320557</t>
  </si>
  <si>
    <t>http://www.google.com/maps/place/50.828685489,-119.701465439</t>
  </si>
  <si>
    <t>Agassiz</t>
  </si>
  <si>
    <t>http://www.google.com/maps/place/49.2333,-121.7667</t>
  </si>
  <si>
    <t>Ahousaht</t>
  </si>
  <si>
    <t>http://www.google.com/maps/place/49.275433361,-126.057568756</t>
  </si>
  <si>
    <t>Ainsworth Hot Springs</t>
  </si>
  <si>
    <t>http://www.google.com/maps/place/49.734265,-116.912552</t>
  </si>
  <si>
    <t>Aitchelitz</t>
  </si>
  <si>
    <t>http://www.google.com/maps/place/49.150417311,-121.986896773</t>
  </si>
  <si>
    <t>Albert Head</t>
  </si>
  <si>
    <t>http://www.google.com/maps/place/48.39109,-123.503312</t>
  </si>
  <si>
    <t>Albreda</t>
  </si>
  <si>
    <t>http://www.google.com/maps/place/52.6375,-119.1625</t>
  </si>
  <si>
    <t>Aldergrove</t>
  </si>
  <si>
    <t>http://www.google.com/maps/place/49.057581,-122.470611</t>
  </si>
  <si>
    <t>Alert Bay</t>
  </si>
  <si>
    <t>http://www.google.com/maps/place/50.578901,-126.919832</t>
  </si>
  <si>
    <t>Alexis Creek</t>
  </si>
  <si>
    <t>http://www.google.com/maps/place/52.0833,-123.283301</t>
  </si>
  <si>
    <t>http://www.google.com/maps/place/52.138577579,-123.952087706</t>
  </si>
  <si>
    <t>Aleza Lake</t>
  </si>
  <si>
    <t>http://www.google.com/maps/place/54.11433,-122.033734</t>
  </si>
  <si>
    <t>Alice Arm</t>
  </si>
  <si>
    <t>http://www.google.com/maps/place/55.482822,-129.4899691</t>
  </si>
  <si>
    <t>Alkali Lake (Esk'etemc)</t>
  </si>
  <si>
    <t>http://www.google.com/maps/place/51.788658832,-122.236447751</t>
  </si>
  <si>
    <t>Allison Lake</t>
  </si>
  <si>
    <t>http://www.google.com/maps/place/49.688901,-120.6014</t>
  </si>
  <si>
    <t>Alpine Meadows</t>
  </si>
  <si>
    <t>http://www.google.com/maps/place/50.149999,-122.9667</t>
  </si>
  <si>
    <t>Altona</t>
  </si>
  <si>
    <t>http://www.google.com/maps/place/56.877525,-120.953724</t>
  </si>
  <si>
    <t>Anahim Lake</t>
  </si>
  <si>
    <t>http://www.google.com/maps/place/52.461372,-125.302967</t>
  </si>
  <si>
    <t>Anderson Subdivision</t>
  </si>
  <si>
    <t>http://www.google.com/maps/place/51.579537,-121.138201</t>
  </si>
  <si>
    <t>Anglemont</t>
  </si>
  <si>
    <t>http://www.google.com/maps/place/50.9667,-119.166701</t>
  </si>
  <si>
    <t>Anmore</t>
  </si>
  <si>
    <t>http://www.google.com/maps/place/49.311547,-122.848839</t>
  </si>
  <si>
    <t>Annis</t>
  </si>
  <si>
    <t>http://www.google.com/maps/place/50.790686,-119.081785</t>
  </si>
  <si>
    <t>Anzac</t>
  </si>
  <si>
    <t>http://www.google.com/maps/place/54.7667,-122.499999</t>
  </si>
  <si>
    <t>Apex Mountain</t>
  </si>
  <si>
    <t>http://www.google.com/maps/place/49.39418,-119.907218</t>
  </si>
  <si>
    <t>Appledale</t>
  </si>
  <si>
    <t>http://www.google.com/maps/place/49.65,-117.53333</t>
  </si>
  <si>
    <t>Arbutus Ridge</t>
  </si>
  <si>
    <t>http://www.google.com/maps/place/48.693312,-123.54009</t>
  </si>
  <si>
    <t>Ardmore</t>
  </si>
  <si>
    <t>http://www.google.com/maps/place/48.6389,-123.466701</t>
  </si>
  <si>
    <t>Argenta</t>
  </si>
  <si>
    <t>http://www.google.com/maps/place/50.166699,-116.916701</t>
  </si>
  <si>
    <t>Armstrong</t>
  </si>
  <si>
    <t>http://www.google.com/maps/place/50.446115,-119.199171</t>
  </si>
  <si>
    <t>Arras</t>
  </si>
  <si>
    <t>http://www.google.com/maps/place/55.753519,-120.525783</t>
  </si>
  <si>
    <t>Arrow Creek</t>
  </si>
  <si>
    <t>http://www.google.com/maps/place/49.133333,-116.45</t>
  </si>
  <si>
    <t>Ashcroft</t>
  </si>
  <si>
    <t>http://www.google.com/maps/place/50.721109,-121.280668</t>
  </si>
  <si>
    <t>http://www.google.com/maps/place/50.720386885,-121.322474811</t>
  </si>
  <si>
    <t>Ashnola / Riverside</t>
  </si>
  <si>
    <t>http://www.google.com/maps/place/49.22308,-119.970223</t>
  </si>
  <si>
    <t>Ashton Creek</t>
  </si>
  <si>
    <t>http://www.google.com/maps/place/50.555993,-119.012635</t>
  </si>
  <si>
    <t>Aspen Grove</t>
  </si>
  <si>
    <t>http://www.google.com/maps/place/49.93842778,-120.62920278</t>
  </si>
  <si>
    <t>Atlin</t>
  </si>
  <si>
    <t>http://www.google.com/maps/place/59.567863,-133.696706</t>
  </si>
  <si>
    <t>Attachie</t>
  </si>
  <si>
    <t>http://www.google.com/maps/place/56.220478,-121.423331</t>
  </si>
  <si>
    <t>Avola</t>
  </si>
  <si>
    <t>http://www.google.com/maps/place/51.781182,-119.32323</t>
  </si>
  <si>
    <t>Baker Creek</t>
  </si>
  <si>
    <t>http://www.google.com/maps/place/52.927449,-123.017374</t>
  </si>
  <si>
    <t>Baker Trails</t>
  </si>
  <si>
    <t>http://www.google.com/maps/place/49.085388,-121.92677</t>
  </si>
  <si>
    <t>Baldy Hughes</t>
  </si>
  <si>
    <t>http://www.google.com/maps/place/53.624596,-122.93323</t>
  </si>
  <si>
    <t>Balfour</t>
  </si>
  <si>
    <t>http://www.google.com/maps/place/49.628334,-116.971805</t>
  </si>
  <si>
    <t>Balmoral</t>
  </si>
  <si>
    <t>http://www.google.com/maps/place/50.853118,-119.354588</t>
  </si>
  <si>
    <t>Bamfield</t>
  </si>
  <si>
    <t>http://www.google.com/maps/place/48.831223,-125.132582</t>
  </si>
  <si>
    <t>Bankeir</t>
  </si>
  <si>
    <t>http://www.google.com/maps/place/49.710727,-120.224912</t>
  </si>
  <si>
    <t>Barlow Creek</t>
  </si>
  <si>
    <t>http://www.google.com/maps/place/53.023013,-122.445283</t>
  </si>
  <si>
    <t>Barney's Bar</t>
  </si>
  <si>
    <t>http://www.google.com/maps/place/49.784503,-124.444137</t>
  </si>
  <si>
    <t>Barnhartvale</t>
  </si>
  <si>
    <t>http://www.google.com/maps/place/50.650535,-120.170485</t>
  </si>
  <si>
    <t>Barrett Lake</t>
  </si>
  <si>
    <t>http://www.google.com/maps/place/54.45,-126.750001</t>
  </si>
  <si>
    <t>Barriere</t>
  </si>
  <si>
    <t>http://www.google.com/maps/place/51.18191,-120.13341</t>
  </si>
  <si>
    <t>Baynes Lake</t>
  </si>
  <si>
    <t>http://www.google.com/maps/place/49.2333,-115.2167</t>
  </si>
  <si>
    <t>Bear Camp</t>
  </si>
  <si>
    <t>http://www.google.com/maps/place/59.9167,-136.799999</t>
  </si>
  <si>
    <t>Bear Creek</t>
  </si>
  <si>
    <t>http://www.google.com/maps/place/49.52898,-121.761295</t>
  </si>
  <si>
    <t>Bear Flat</t>
  </si>
  <si>
    <t>http://www.google.com/maps/place/56.274046,-121.230744</t>
  </si>
  <si>
    <t>Bear Lake</t>
  </si>
  <si>
    <t>http://www.google.com/maps/place/54.495906,-122.67922</t>
  </si>
  <si>
    <t>http://www.google.com/maps/place/56.2,-126.85</t>
  </si>
  <si>
    <t>Beaton</t>
  </si>
  <si>
    <t>http://www.google.com/maps/place/50.733301,-117.7333</t>
  </si>
  <si>
    <t>Beatton Ranch</t>
  </si>
  <si>
    <t>http://www.google.com/maps/place/56.733301,-122.5833</t>
  </si>
  <si>
    <t>Beaverdell</t>
  </si>
  <si>
    <t>http://www.google.com/maps/place/49.43681,-119.088964</t>
  </si>
  <si>
    <t>Beaverley</t>
  </si>
  <si>
    <t>http://www.google.com/maps/place/53.817244,-122.881338</t>
  </si>
  <si>
    <t>Beecher Bay</t>
  </si>
  <si>
    <t>http://www.google.com/maps/place/48.337563767,-123.608301999</t>
  </si>
  <si>
    <t>Belcarra</t>
  </si>
  <si>
    <t>http://www.google.com/maps/place/49.318236,-122.928169</t>
  </si>
  <si>
    <t>Bell Acres</t>
  </si>
  <si>
    <t>http://www.google.com/maps/place/49.078048,-121.866156</t>
  </si>
  <si>
    <t>Bell II</t>
  </si>
  <si>
    <t>http://www.google.com/maps/place/56.744444,-129.794443</t>
  </si>
  <si>
    <t>Bella Bella (Heiltsuk)</t>
  </si>
  <si>
    <t>http://www.google.com/maps/place/52.169770157,-128.144901014</t>
  </si>
  <si>
    <t>Bella Coola</t>
  </si>
  <si>
    <t>http://www.google.com/maps/place/52.370575,-126.751771</t>
  </si>
  <si>
    <t>Bennett</t>
  </si>
  <si>
    <t>http://www.google.com/maps/place/59.845115,-134.986935</t>
  </si>
  <si>
    <t>Bessborough</t>
  </si>
  <si>
    <t>http://www.google.com/maps/place/55.810857,-120.506356</t>
  </si>
  <si>
    <t>Big Bar Creek</t>
  </si>
  <si>
    <t>http://www.google.com/maps/place/51.182919,-122.117024</t>
  </si>
  <si>
    <t>Big Bay</t>
  </si>
  <si>
    <t>http://www.google.com/maps/place/50.397215,-125.135258</t>
  </si>
  <si>
    <t>Big Creek</t>
  </si>
  <si>
    <t>http://www.google.com/maps/place/51.71881,-123.037621</t>
  </si>
  <si>
    <t>Big Lake Ranch</t>
  </si>
  <si>
    <t>http://www.google.com/maps/place/52.404901,-121.876238</t>
  </si>
  <si>
    <t>Big White</t>
  </si>
  <si>
    <t>http://www.google.com/maps/place/49.721424,-118.940367</t>
  </si>
  <si>
    <t>Birch Island</t>
  </si>
  <si>
    <t>http://www.google.com/maps/place/51.597084,-119.910417</t>
  </si>
  <si>
    <t>Birchdale</t>
  </si>
  <si>
    <t>http://www.google.com/maps/place/50.034395,-116.873517</t>
  </si>
  <si>
    <t>Birken</t>
  </si>
  <si>
    <t>http://www.google.com/maps/place/50.4833,-122.6167</t>
  </si>
  <si>
    <t>Black Creek</t>
  </si>
  <si>
    <t>http://www.google.com/maps/place/52.298115,-121.093121</t>
  </si>
  <si>
    <t>http://www.google.com/maps/place/49.836867,-125.132113</t>
  </si>
  <si>
    <t>Black Pines</t>
  </si>
  <si>
    <t>http://www.google.com/maps/place/50.933875,-120.258378</t>
  </si>
  <si>
    <t>Black Point</t>
  </si>
  <si>
    <t>http://www.google.com/maps/place/49.773964,-124.394159</t>
  </si>
  <si>
    <t>Blackpool</t>
  </si>
  <si>
    <t>http://www.google.com/maps/place/51.596903,-120.119771</t>
  </si>
  <si>
    <t>Blackwater</t>
  </si>
  <si>
    <t>http://www.google.com/maps/place/53.287529,-123.151307</t>
  </si>
  <si>
    <t>Blaeberry</t>
  </si>
  <si>
    <t>http://www.google.com/maps/place/51.433301,-117.0667</t>
  </si>
  <si>
    <t>Blind Bay</t>
  </si>
  <si>
    <t>http://www.google.com/maps/place/50.8833,-119.383301</t>
  </si>
  <si>
    <t>Blind Channel</t>
  </si>
  <si>
    <t>http://www.google.com/maps/place/50.4167,-125.499999</t>
  </si>
  <si>
    <t>Bliss Landing</t>
  </si>
  <si>
    <t>http://www.google.com/maps/place/50.036566,-124.816336</t>
  </si>
  <si>
    <t>Bloedel</t>
  </si>
  <si>
    <t>http://www.google.com/maps/place/50.116699,-125.383299</t>
  </si>
  <si>
    <t>Blowhole</t>
  </si>
  <si>
    <t>http://www.google.com/maps/place/49.8292,-126.6764</t>
  </si>
  <si>
    <t>Blue River</t>
  </si>
  <si>
    <t>http://www.google.com/maps/place/52.106146,-119.305862</t>
  </si>
  <si>
    <t>Blue Springs</t>
  </si>
  <si>
    <t>http://www.google.com/maps/place/50.249999,-118.850001</t>
  </si>
  <si>
    <t>Blueberry Creek</t>
  </si>
  <si>
    <t>http://www.google.com/maps/place/49.246007,-117.658675</t>
  </si>
  <si>
    <t>Blueberry River First Nations</t>
  </si>
  <si>
    <t>http://www.google.com/maps/place/56.704040799,-121.112413197</t>
  </si>
  <si>
    <t>Boat Basin</t>
  </si>
  <si>
    <t>http://www.google.com/maps/place/49.4792,-126.425001</t>
  </si>
  <si>
    <t>Bob Quinn Lake</t>
  </si>
  <si>
    <t>http://www.google.com/maps/place/56.9722,-130.2472</t>
  </si>
  <si>
    <t>Remote Community</t>
  </si>
  <si>
    <t>Bold Point</t>
  </si>
  <si>
    <t>http://www.google.com/maps/place/50.172061,-125.160964</t>
  </si>
  <si>
    <t>Bonaparte</t>
  </si>
  <si>
    <t>http://www.google.com/maps/place/50.842151949,-121.385288531</t>
  </si>
  <si>
    <t>Bonnet Hill</t>
  </si>
  <si>
    <t>http://www.google.com/maps/place/53.9,-122.616699</t>
  </si>
  <si>
    <t>Bonnington Falls</t>
  </si>
  <si>
    <t>http://www.google.com/maps/place/49.4667,-117.483301</t>
  </si>
  <si>
    <t>Booth Creek</t>
  </si>
  <si>
    <t>http://www.google.com/maps/place/49.57624524,-115.85795687</t>
  </si>
  <si>
    <t>Boothroyd</t>
  </si>
  <si>
    <t>http://www.google.com/maps/place/49.963070753,-121.484964595</t>
  </si>
  <si>
    <t>Boring Ranch</t>
  </si>
  <si>
    <t>http://www.google.com/maps/place/56.95,-122.700002</t>
  </si>
  <si>
    <t>Boston Bar</t>
  </si>
  <si>
    <t>http://www.google.com/maps/place/49.86244,-121.443288</t>
  </si>
  <si>
    <t>Boston Bar First Nation</t>
  </si>
  <si>
    <t>http://www.google.com/maps/place/49.87717051,-121.450370376</t>
  </si>
  <si>
    <t>Boston Flats</t>
  </si>
  <si>
    <t>http://www.google.com/maps/place/50.769855,-121.304062</t>
  </si>
  <si>
    <t>Boswell</t>
  </si>
  <si>
    <t>http://www.google.com/maps/place/49.450303,-116.763762</t>
  </si>
  <si>
    <t>Bouchie Lake</t>
  </si>
  <si>
    <t>http://www.google.com/maps/place/53.026172,-122.59733</t>
  </si>
  <si>
    <t>Bowser</t>
  </si>
  <si>
    <t>http://www.google.com/maps/place/49.438693,-124.684757</t>
  </si>
  <si>
    <t>Brackendale</t>
  </si>
  <si>
    <t>http://www.google.com/maps/place/49.7667,-123.149999</t>
  </si>
  <si>
    <t>Brady Ranch</t>
  </si>
  <si>
    <t>http://www.google.com/maps/place/56.833299,-122.6333</t>
  </si>
  <si>
    <t>Braeloch</t>
  </si>
  <si>
    <t>http://www.google.com/maps/place/49.783299,-119.5167</t>
  </si>
  <si>
    <t>Brem River</t>
  </si>
  <si>
    <t>http://www.google.com/maps/place/50.439183,-124.671339</t>
  </si>
  <si>
    <t>Brentwood Bay</t>
  </si>
  <si>
    <t>http://www.google.com/maps/place/48.568282,-123.456224</t>
  </si>
  <si>
    <t>Brew Bay</t>
  </si>
  <si>
    <t>http://www.google.com/maps/place/49.775789,-124.371108</t>
  </si>
  <si>
    <t>Bridesville</t>
  </si>
  <si>
    <t>http://www.google.com/maps/place/49.03578,-119.142375</t>
  </si>
  <si>
    <t>Bridge Lake</t>
  </si>
  <si>
    <t>http://www.google.com/maps/place/51.478593,-120.72552</t>
  </si>
  <si>
    <t>Bridge River</t>
  </si>
  <si>
    <t>http://www.google.com/maps/place/50.769540807,-121.96409765</t>
  </si>
  <si>
    <t>Brilliant</t>
  </si>
  <si>
    <t>http://www.google.com/maps/place/49.321727,-117.643053</t>
  </si>
  <si>
    <t>Brisco</t>
  </si>
  <si>
    <t>http://www.google.com/maps/place/50.8333,-116.266699</t>
  </si>
  <si>
    <t>http://www.google.com/maps/place/50.83842878,-116.32643741</t>
  </si>
  <si>
    <t>Britannia Beach</t>
  </si>
  <si>
    <t>http://www.google.com/maps/place/49.627966,-123.203663</t>
  </si>
  <si>
    <t>Broman Lake</t>
  </si>
  <si>
    <t>http://www.google.com/maps/place/54.42032,-126.134615</t>
  </si>
  <si>
    <t>Brookmere</t>
  </si>
  <si>
    <t>http://www.google.com/maps/place/49.818099,-120.875001</t>
  </si>
  <si>
    <t>Brookswood</t>
  </si>
  <si>
    <t>http://www.google.com/maps/place/49.07177,-122.665988</t>
  </si>
  <si>
    <t>Brouse</t>
  </si>
  <si>
    <t>http://www.google.com/maps/place/50.2167,-117.750001</t>
  </si>
  <si>
    <t>Buckhorn</t>
  </si>
  <si>
    <t>http://www.google.com/maps/place/53.794224,-122.654717</t>
  </si>
  <si>
    <t>Buckinghorse River</t>
  </si>
  <si>
    <t>http://www.google.com/maps/place/57.390144,-122.84167</t>
  </si>
  <si>
    <t>Buckley Bay</t>
  </si>
  <si>
    <t>http://www.google.com/maps/place/49.533334,-124.856944</t>
  </si>
  <si>
    <t>Buffalo Creek</t>
  </si>
  <si>
    <t>http://www.google.com/maps/place/51.7333,-121.150001</t>
  </si>
  <si>
    <t>Buick</t>
  </si>
  <si>
    <t>http://www.google.com/maps/place/56.762466,-121.270044</t>
  </si>
  <si>
    <t>Bulkley House</t>
  </si>
  <si>
    <t>http://www.google.com/maps/place/55.70908611,-126.2301222</t>
  </si>
  <si>
    <t>Bull Harbour (Tlatlasikwala)</t>
  </si>
  <si>
    <t>http://www.google.com/maps/place/50.922475255,-127.93998874</t>
  </si>
  <si>
    <t>Bull River</t>
  </si>
  <si>
    <t>http://www.google.com/maps/place/49.470053,-115.448181</t>
  </si>
  <si>
    <t>Burnaby</t>
  </si>
  <si>
    <t>http://www.google.com/maps/place/49.252088,-122.961708</t>
  </si>
  <si>
    <t>Burns Lake</t>
  </si>
  <si>
    <t>http://www.google.com/maps/place/54.231422,-125.759652</t>
  </si>
  <si>
    <t>http://www.google.com/maps/place/54.236657095,-125.771112955</t>
  </si>
  <si>
    <t>Burrard (Tsleil-Waututh Nation)</t>
  </si>
  <si>
    <t>http://www.google.com/maps/place/49.310978091,-122.989135369</t>
  </si>
  <si>
    <t>Urban First Nations Primary Reserve</t>
  </si>
  <si>
    <t>Burton</t>
  </si>
  <si>
    <t>http://www.google.com/maps/place/49.985595,-117.880137</t>
  </si>
  <si>
    <t>Butedale</t>
  </si>
  <si>
    <t>http://www.google.com/maps/place/53.15,-128.699999</t>
  </si>
  <si>
    <t>Cache Creek</t>
  </si>
  <si>
    <t>http://www.google.com/maps/place/50.811944,-121.323334</t>
  </si>
  <si>
    <t>Caesars</t>
  </si>
  <si>
    <t>http://www.google.com/maps/place/50.0667,-119.500001</t>
  </si>
  <si>
    <t>Cahilty</t>
  </si>
  <si>
    <t>http://www.google.com/maps/place/50.949999,-120.016701</t>
  </si>
  <si>
    <t>Calder Road-Selkirk View</t>
  </si>
  <si>
    <t>http://www.google.com/maps/place/49.87967,-118.171649</t>
  </si>
  <si>
    <t>Campbell Creek</t>
  </si>
  <si>
    <t>http://www.google.com/maps/place/50.654021,-120.084969</t>
  </si>
  <si>
    <t>Campbell River</t>
  </si>
  <si>
    <t>http://www.google.com/maps/place/50.016667,-125.241668</t>
  </si>
  <si>
    <t>Campbell River No.11</t>
  </si>
  <si>
    <t>http://www.google.com/maps/place/50.031657403,-125.247919353</t>
  </si>
  <si>
    <t>Canal Flats</t>
  </si>
  <si>
    <t>http://www.google.com/maps/place/50.157583,-115.816855</t>
  </si>
  <si>
    <t>Canim Lake</t>
  </si>
  <si>
    <t>http://www.google.com/maps/place/51.766918,-120.894272</t>
  </si>
  <si>
    <t>http://www.google.com/maps/place/51.777598471,-120.986436023</t>
  </si>
  <si>
    <t>Canoe</t>
  </si>
  <si>
    <t>http://www.google.com/maps/place/50.751501,-119.227389</t>
  </si>
  <si>
    <t>Canoe Creek (Stswecem'c Xgat'tem First Nation)</t>
  </si>
  <si>
    <t>http://www.google.com/maps/place/51.588840213,-122.20895149</t>
  </si>
  <si>
    <t>Canoe Creek</t>
  </si>
  <si>
    <t>http://www.google.com/maps/place/51.595617,-122.092169</t>
  </si>
  <si>
    <t>http://www.google.com/maps/place/51.469131,-122.148759</t>
  </si>
  <si>
    <t>Canyon</t>
  </si>
  <si>
    <t>http://www.google.com/maps/place/49.081267,-116.442846</t>
  </si>
  <si>
    <t>Canyon Hot Springs</t>
  </si>
  <si>
    <t>http://www.google.com/maps/place/51.136933,-117.852168</t>
  </si>
  <si>
    <t>Cape Mudge</t>
  </si>
  <si>
    <t>http://www.google.com/maps/place/50.018405453,-125.290922893</t>
  </si>
  <si>
    <t>Carmi</t>
  </si>
  <si>
    <t>http://www.google.com/maps/place/49.50093,-119.121976</t>
  </si>
  <si>
    <t>Carrolls Landing</t>
  </si>
  <si>
    <t>http://www.google.com/maps/place/50.0333,-117.9</t>
  </si>
  <si>
    <t>Cascade</t>
  </si>
  <si>
    <t>http://www.google.com/maps/place/49.018675,-118.207069</t>
  </si>
  <si>
    <t>Cassidy</t>
  </si>
  <si>
    <t>http://www.google.com/maps/place/49.049999,-123.8833</t>
  </si>
  <si>
    <t>Castlegar</t>
  </si>
  <si>
    <t>http://www.google.com/maps/place/49.321815,-117.660314</t>
  </si>
  <si>
    <t>Caulfeild</t>
  </si>
  <si>
    <t>http://www.google.com/maps/place/49.34164,-123.26049</t>
  </si>
  <si>
    <t>Cawston</t>
  </si>
  <si>
    <t>http://www.google.com/maps/place/49.180181,-119.763751</t>
  </si>
  <si>
    <t>Caycuse</t>
  </si>
  <si>
    <t>http://www.google.com/maps/place/48.894327,-124.366159</t>
  </si>
  <si>
    <t>Cayoose Creek</t>
  </si>
  <si>
    <t>http://www.google.com/maps/place/50.674303825,-121.934060123</t>
  </si>
  <si>
    <t>Cecil Lake</t>
  </si>
  <si>
    <t>http://www.google.com/maps/place/56.305961,-120.576751</t>
  </si>
  <si>
    <t>Cedar</t>
  </si>
  <si>
    <t>http://www.google.com/maps/place/49.104326,-123.854455</t>
  </si>
  <si>
    <t>Cedarside</t>
  </si>
  <si>
    <t>http://www.google.com/maps/place/52.782348,-119.25013</t>
  </si>
  <si>
    <t>Cedarvale</t>
  </si>
  <si>
    <t>http://www.google.com/maps/place/55.0194,-128.3292</t>
  </si>
  <si>
    <t>Ceepeecee</t>
  </si>
  <si>
    <t>http://www.google.com/maps/place/49.873235,-126.711036</t>
  </si>
  <si>
    <t>Celista</t>
  </si>
  <si>
    <t>http://www.google.com/maps/place/50.944405,-119.348962</t>
  </si>
  <si>
    <t>Central Saanich</t>
  </si>
  <si>
    <t>http://www.google.com/maps/place/48.566904,-123.397055</t>
  </si>
  <si>
    <t>Chamiss Bay</t>
  </si>
  <si>
    <t>http://www.google.com/maps/place/50.0694,-127.2875</t>
  </si>
  <si>
    <t>Charlie Lake</t>
  </si>
  <si>
    <t>http://www.google.com/maps/place/56.297401,-120.985399</t>
  </si>
  <si>
    <t>Charlie Lake part B</t>
  </si>
  <si>
    <t>http://www.google.com/maps/place/56.336792,-121.009291</t>
  </si>
  <si>
    <t>Chase</t>
  </si>
  <si>
    <t>http://www.google.com/maps/place/50.822105,-119.6883</t>
  </si>
  <si>
    <t>Chasm</t>
  </si>
  <si>
    <t>http://www.google.com/maps/place/51.216699,-121.483301</t>
  </si>
  <si>
    <t>Chawathil</t>
  </si>
  <si>
    <t>http://www.google.com/maps/place/49.369822294,-121.552604417</t>
  </si>
  <si>
    <t>Cheam</t>
  </si>
  <si>
    <t>http://www.google.com/maps/place/49.189786987,-121.783488476</t>
  </si>
  <si>
    <t>Chehalis (Sts'ailes)</t>
  </si>
  <si>
    <t>http://www.google.com/maps/place/49.298510556,-121.914171648</t>
  </si>
  <si>
    <t>Chemainus</t>
  </si>
  <si>
    <t>http://www.google.com/maps/place/48.926565,-123.720588</t>
  </si>
  <si>
    <t>Chemainus (Stz'uminus First Nation)</t>
  </si>
  <si>
    <t>http://www.google.com/maps/place/48.993023934,-123.772111335</t>
  </si>
  <si>
    <t>http://www.google.com/maps/place/48.901357,-123.696519</t>
  </si>
  <si>
    <t>http://www.google.com/maps/place/49.016099,-123.85959</t>
  </si>
  <si>
    <t>Cherry Creek</t>
  </si>
  <si>
    <t>http://www.google.com/maps/place/50.7125,-120.624998</t>
  </si>
  <si>
    <t>http://www.google.com/maps/place/49.282722,-124.787497</t>
  </si>
  <si>
    <t>Cherry Point</t>
  </si>
  <si>
    <t>http://www.google.com/maps/place/48.727722,-123.583611</t>
  </si>
  <si>
    <t>Cherryville</t>
  </si>
  <si>
    <t>http://www.google.com/maps/place/50.240746,-118.620518</t>
  </si>
  <si>
    <t>Cheslatta</t>
  </si>
  <si>
    <t>http://www.google.com/maps/place/53.8167,-125.8</t>
  </si>
  <si>
    <t>Cheslatta Carrier Nation</t>
  </si>
  <si>
    <t>http://www.google.com/maps/place/54.002474907,-125.714104902</t>
  </si>
  <si>
    <t>Chetwynd</t>
  </si>
  <si>
    <t>http://www.google.com/maps/place/55.694899,-121.619167</t>
  </si>
  <si>
    <t>Chezacut</t>
  </si>
  <si>
    <t>http://www.google.com/maps/place/52.399305,-124.027589</t>
  </si>
  <si>
    <t>Chilanko Forks</t>
  </si>
  <si>
    <t>http://www.google.com/maps/place/52.119852,-124.060644</t>
  </si>
  <si>
    <t>Chilcotin Road Area</t>
  </si>
  <si>
    <t>http://www.google.com/maps/place/52.116587,-122.179007</t>
  </si>
  <si>
    <t>Chilliwack</t>
  </si>
  <si>
    <t>http://www.google.com/maps/place/49.175,-121.941701</t>
  </si>
  <si>
    <t>Chinook Cove</t>
  </si>
  <si>
    <t>http://www.google.com/maps/place/51.233299,-120.1667</t>
  </si>
  <si>
    <t>Christian Valley</t>
  </si>
  <si>
    <t>http://www.google.com/maps/place/49.551274,-118.801631</t>
  </si>
  <si>
    <t>Christina Lake</t>
  </si>
  <si>
    <t>http://www.google.com/maps/place/49.039151,-118.215917</t>
  </si>
  <si>
    <t>Cinema</t>
  </si>
  <si>
    <t>http://www.google.com/maps/place/53.2333,-122.449999</t>
  </si>
  <si>
    <t>Cinnabar Valley</t>
  </si>
  <si>
    <t>http://www.google.com/maps/place/49.103295,-123.926406</t>
  </si>
  <si>
    <t>Clairmont</t>
  </si>
  <si>
    <t>http://www.google.com/maps/place/56.255928,-120.899884</t>
  </si>
  <si>
    <t>Clayhurst</t>
  </si>
  <si>
    <t>http://www.google.com/maps/place/56.186796,-120.030465</t>
  </si>
  <si>
    <t>Clearbrook</t>
  </si>
  <si>
    <t>http://www.google.com/maps/place/49.05,-122.333299</t>
  </si>
  <si>
    <t>Clearview</t>
  </si>
  <si>
    <t>http://www.google.com/maps/place/49.610329382,-115.80778883</t>
  </si>
  <si>
    <t>Clearwater</t>
  </si>
  <si>
    <t>http://www.google.com/maps/place/51.65,-120.0333</t>
  </si>
  <si>
    <t>Clemretta</t>
  </si>
  <si>
    <t>http://www.google.com/maps/place/54.003806,-126.284612</t>
  </si>
  <si>
    <t>Clinton</t>
  </si>
  <si>
    <t>http://www.google.com/maps/place/51.094184,-121.58679</t>
  </si>
  <si>
    <t>Clo-oose</t>
  </si>
  <si>
    <t>http://www.google.com/maps/place/48.662949,-124.821563</t>
  </si>
  <si>
    <t>Cloverdale</t>
  </si>
  <si>
    <t>http://www.google.com/maps/place/49.111723,-122.724855</t>
  </si>
  <si>
    <t>Coal Harbour</t>
  </si>
  <si>
    <t>http://www.google.com/maps/place/50.6,-127.5833</t>
  </si>
  <si>
    <t>Coal River</t>
  </si>
  <si>
    <t>http://www.google.com/maps/place/59.65,-126.9333</t>
  </si>
  <si>
    <t>Coalmont</t>
  </si>
  <si>
    <t>http://www.google.com/maps/place/49.508898,-120.695433</t>
  </si>
  <si>
    <t>Cobble Hill</t>
  </si>
  <si>
    <t>http://www.google.com/maps/place/48.691498,-123.584571</t>
  </si>
  <si>
    <t>Cokato</t>
  </si>
  <si>
    <t>http://www.google.com/maps/place/49.4667,-115.066699</t>
  </si>
  <si>
    <t>Coldstream</t>
  </si>
  <si>
    <t>http://www.google.com/maps/place/50.229201,-119.226609</t>
  </si>
  <si>
    <t>Coldwater</t>
  </si>
  <si>
    <t>http://www.google.com/maps/place/50.002411,-120.98532</t>
  </si>
  <si>
    <t>http://www.google.com/maps/place/50.027103635,-120.855204051</t>
  </si>
  <si>
    <t>Colleymount</t>
  </si>
  <si>
    <t>http://www.google.com/maps/place/54.033301,-126.149999</t>
  </si>
  <si>
    <t>Colwood</t>
  </si>
  <si>
    <t>http://www.google.com/maps/place/48.432077,-123.496518</t>
  </si>
  <si>
    <t>Commodore Heights</t>
  </si>
  <si>
    <t>http://www.google.com/maps/place/52.166699,-122.1333</t>
  </si>
  <si>
    <t>Comox</t>
  </si>
  <si>
    <t>http://www.google.com/maps/place/49.673858,-124.927795</t>
  </si>
  <si>
    <t>Comox (K'ómoks First Nation)</t>
  </si>
  <si>
    <t>http://www.google.com/maps/place/49.6787687,-124.958903812</t>
  </si>
  <si>
    <t>Cook's Ferry (Oregon Jack Creek)</t>
  </si>
  <si>
    <t>http://www.google.com/maps/place/50.619421522,-121.319117044</t>
  </si>
  <si>
    <t>Cook's Ferry</t>
  </si>
  <si>
    <t>http://www.google.com/maps/place/50.42409072,-121.317911128</t>
  </si>
  <si>
    <t>Coombs</t>
  </si>
  <si>
    <t>http://www.google.com/maps/place/49.304371,-124.41797</t>
  </si>
  <si>
    <t>Cooper Creek</t>
  </si>
  <si>
    <t>http://www.google.com/maps/place/50.20229,-116.962878</t>
  </si>
  <si>
    <t>Coquitlam</t>
  </si>
  <si>
    <t>http://www.google.com/maps/place/49.253916,-122.848809</t>
  </si>
  <si>
    <t>Cottonwood</t>
  </si>
  <si>
    <t>http://www.google.com/maps/place/53.052208,-122.156352</t>
  </si>
  <si>
    <t>Courtenay</t>
  </si>
  <si>
    <t>http://www.google.com/maps/place/49.688915,-124.998974</t>
  </si>
  <si>
    <t>Cowichan Bay</t>
  </si>
  <si>
    <t>http://www.google.com/maps/place/48.737086,-123.619919</t>
  </si>
  <si>
    <t>Cowichan Station</t>
  </si>
  <si>
    <t>http://www.google.com/maps/place/48.729414,-123.665676</t>
  </si>
  <si>
    <t>Cowichan</t>
  </si>
  <si>
    <t>http://www.google.com/maps/place/48.75955,-123.828869</t>
  </si>
  <si>
    <t>http://www.google.com/maps/place/48.768781,-123.67978</t>
  </si>
  <si>
    <t>http://www.google.com/maps/place/48.776217696,-123.709288442</t>
  </si>
  <si>
    <t>Cranberry</t>
  </si>
  <si>
    <t>http://www.google.com/maps/place/49.870214,-124.523161</t>
  </si>
  <si>
    <t>Cranberry Junction</t>
  </si>
  <si>
    <t>http://www.google.com/maps/place/55.5667,-128.599999</t>
  </si>
  <si>
    <t>Cranbrook</t>
  </si>
  <si>
    <t>http://www.google.com/maps/place/49.515487,-115.758896</t>
  </si>
  <si>
    <t>Crawford Bay</t>
  </si>
  <si>
    <t>http://www.google.com/maps/place/49.676593,-116.822438</t>
  </si>
  <si>
    <t>Crescent Spur</t>
  </si>
  <si>
    <t>http://www.google.com/maps/place/53.571733,-120.695463</t>
  </si>
  <si>
    <t>Crescent Valley</t>
  </si>
  <si>
    <t>http://www.google.com/maps/place/49.44637222,-117.55776111</t>
  </si>
  <si>
    <t>Creston</t>
  </si>
  <si>
    <t>http://www.google.com/maps/place/49.10062,-116.507478</t>
  </si>
  <si>
    <t>Criss Creek</t>
  </si>
  <si>
    <t>http://www.google.com/maps/place/51.05,-120.7333</t>
  </si>
  <si>
    <t>Crofton</t>
  </si>
  <si>
    <t>http://www.google.com/maps/place/48.863168,-123.643433</t>
  </si>
  <si>
    <t>Crowsnest</t>
  </si>
  <si>
    <t>http://www.google.com/maps/place/49.636767,-114.695344</t>
  </si>
  <si>
    <t>Cultus Lake</t>
  </si>
  <si>
    <t>http://www.google.com/maps/place/49.071353,-121.966086</t>
  </si>
  <si>
    <t>Cumberland</t>
  </si>
  <si>
    <t>http://www.google.com/maps/place/49.621955,-125.026486</t>
  </si>
  <si>
    <t>Dallas</t>
  </si>
  <si>
    <t>http://www.google.com/maps/place/50.666699,-120.166699</t>
  </si>
  <si>
    <t>Da'naxda'xw First Nation</t>
  </si>
  <si>
    <t>http://www.google.com/maps/place/51.015832512,-125.614468897</t>
  </si>
  <si>
    <t>Danskin</t>
  </si>
  <si>
    <t>http://www.google.com/maps/place/53.9889,-125.7917</t>
  </si>
  <si>
    <t>D'Arcy</t>
  </si>
  <si>
    <t>http://www.google.com/maps/place/50.55,-122.4833</t>
  </si>
  <si>
    <t>Darfield</t>
  </si>
  <si>
    <t>http://www.google.com/maps/place/51.3,-120.183299</t>
  </si>
  <si>
    <t>Dashwood</t>
  </si>
  <si>
    <t>http://www.google.com/maps/place/49.362061,-124.505929</t>
  </si>
  <si>
    <t>Davis Bay</t>
  </si>
  <si>
    <t>http://www.google.com/maps/place/49.445312,-123.725533</t>
  </si>
  <si>
    <t>Dawson Creek</t>
  </si>
  <si>
    <t>http://www.google.com/maps/place/55.759514,-120.234544</t>
  </si>
  <si>
    <t>Dawsons Landing</t>
  </si>
  <si>
    <t>http://www.google.com/maps/place/51.57655278,-127.59223056</t>
  </si>
  <si>
    <t>Dease Lake</t>
  </si>
  <si>
    <t>http://www.google.com/maps/place/58.4394,-129.995499</t>
  </si>
  <si>
    <t>Decker Lake</t>
  </si>
  <si>
    <t>http://www.google.com/maps/place/54.300001,-125.833301</t>
  </si>
  <si>
    <t>Deep Bay</t>
  </si>
  <si>
    <t>http://www.google.com/maps/place/49.464234,-124.724611</t>
  </si>
  <si>
    <t>Deep Cove</t>
  </si>
  <si>
    <t>http://www.google.com/maps/place/49.323229,-122.947901</t>
  </si>
  <si>
    <t>http://www.google.com/maps/place/48.679567,-123.472518</t>
  </si>
  <si>
    <t>Deep Creek</t>
  </si>
  <si>
    <t>http://www.google.com/maps/place/50.609368,-119.213438</t>
  </si>
  <si>
    <t>Deer Park</t>
  </si>
  <si>
    <t>http://www.google.com/maps/place/49.416217,-118.039438</t>
  </si>
  <si>
    <t>Deerholme</t>
  </si>
  <si>
    <t>http://www.google.com/maps/place/48.7528,-123.758301</t>
  </si>
  <si>
    <t>Deka Lake</t>
  </si>
  <si>
    <t>http://www.google.com/maps/place/51.6083,-120.849999</t>
  </si>
  <si>
    <t>Delbrook</t>
  </si>
  <si>
    <t>http://www.google.com/maps/place/49.343025,-123.085198</t>
  </si>
  <si>
    <t>Delkatla</t>
  </si>
  <si>
    <t>http://www.google.com/maps/place/54.008621,-132.129479</t>
  </si>
  <si>
    <t>Denman Island</t>
  </si>
  <si>
    <t>http://www.google.com/maps/place/49.535791,-124.813115</t>
  </si>
  <si>
    <t>Departure Bay</t>
  </si>
  <si>
    <t>http://www.google.com/maps/place/49.205369,-123.974761</t>
  </si>
  <si>
    <t>Deroche (Leq' a: mel First Nation)</t>
  </si>
  <si>
    <t>http://www.google.com/maps/place/49.187501866,-122.074570002</t>
  </si>
  <si>
    <t>Diamond</t>
  </si>
  <si>
    <t>http://www.google.com/maps/place/49.00603,-123.845622</t>
  </si>
  <si>
    <t>Ditidaht</t>
  </si>
  <si>
    <t>http://www.google.com/maps/place/48.809278517,-124.669701742</t>
  </si>
  <si>
    <t>Dodge Cove</t>
  </si>
  <si>
    <t>http://www.google.com/maps/place/54.287777,-130.387498</t>
  </si>
  <si>
    <t>Dog Creek</t>
  </si>
  <si>
    <t>http://www.google.com/maps/place/52.094361,-122.114278</t>
  </si>
  <si>
    <t>http://www.google.com/maps/place/51.583301,-122.233299</t>
  </si>
  <si>
    <t>http://www.google.com/maps/place/54.2833,-124.266701</t>
  </si>
  <si>
    <t>Dogwood Valley</t>
  </si>
  <si>
    <t>http://www.google.com/maps/place/49.484456,-121.425192</t>
  </si>
  <si>
    <t>Doig River First Nation</t>
  </si>
  <si>
    <t>http://www.google.com/maps/place/56.577853627,-120.495585061</t>
  </si>
  <si>
    <t>Dokie Siding</t>
  </si>
  <si>
    <t>http://www.google.com/maps/place/55.662477,-121.734267</t>
  </si>
  <si>
    <t>Dolphin Beach</t>
  </si>
  <si>
    <t>http://www.google.com/maps/place/49.289088,-124.141773</t>
  </si>
  <si>
    <t>Dome Creek</t>
  </si>
  <si>
    <t>http://www.google.com/maps/place/53.742521,-121.026079</t>
  </si>
  <si>
    <t>Donald</t>
  </si>
  <si>
    <t>http://www.google.com/maps/place/51.4958,-117.173599</t>
  </si>
  <si>
    <t>Donald Landing</t>
  </si>
  <si>
    <t>http://www.google.com/maps/place/54.4833,-125.65</t>
  </si>
  <si>
    <t>Donnely Landing</t>
  </si>
  <si>
    <t>http://www.google.com/maps/place/49.624961,-124.043204</t>
  </si>
  <si>
    <t>Dorreen</t>
  </si>
  <si>
    <t>http://www.google.com/maps/place/54.838899,-128.3458</t>
  </si>
  <si>
    <t>Douglas</t>
  </si>
  <si>
    <t>http://www.google.com/maps/place/49.002778,-122.735557</t>
  </si>
  <si>
    <t>Douglas Lake</t>
  </si>
  <si>
    <t>http://www.google.com/maps/place/50.1667,-120.2</t>
  </si>
  <si>
    <t>http://www.google.com/maps/place/49.75599262,-122.201085099</t>
  </si>
  <si>
    <t>Dry Gulch</t>
  </si>
  <si>
    <t>http://www.google.com/maps/place/50.584162,-116.041436</t>
  </si>
  <si>
    <t>Duck Range</t>
  </si>
  <si>
    <t>http://www.google.com/maps/place/50.619152,-119.830225</t>
  </si>
  <si>
    <t>Dugan Lake</t>
  </si>
  <si>
    <t>http://www.google.com/maps/place/52.1667,-121.924998</t>
  </si>
  <si>
    <t>Duncan</t>
  </si>
  <si>
    <t>http://www.google.com/maps/place/48.778934,-123.701502</t>
  </si>
  <si>
    <t>Duncanby Landing</t>
  </si>
  <si>
    <t>http://www.google.com/maps/place/51.406463,-127.644037</t>
  </si>
  <si>
    <t>Dundarave</t>
  </si>
  <si>
    <t>http://www.google.com/maps/place/49.337954,-123.180536</t>
  </si>
  <si>
    <t>Dunsmuir</t>
  </si>
  <si>
    <t>http://www.google.com/maps/place/49.388085,-124.609426</t>
  </si>
  <si>
    <t>Dunster</t>
  </si>
  <si>
    <t>http://www.google.com/maps/place/53.126983,-119.838844</t>
  </si>
  <si>
    <t>Durieu</t>
  </si>
  <si>
    <t>http://www.google.com/maps/place/49.217533,-122.235034</t>
  </si>
  <si>
    <t>Eagle Bay</t>
  </si>
  <si>
    <t>http://www.google.com/maps/place/50.9333,-119.216701</t>
  </si>
  <si>
    <t>Eagle Creek</t>
  </si>
  <si>
    <t>http://www.google.com/maps/place/51.859737,-120.865743</t>
  </si>
  <si>
    <t>Eagle Heights</t>
  </si>
  <si>
    <t>http://www.google.com/maps/place/48.756265,-123.702584</t>
  </si>
  <si>
    <t>Earls Cove</t>
  </si>
  <si>
    <t>http://www.google.com/maps/place/49.75,-124.000001</t>
  </si>
  <si>
    <t>East Pine</t>
  </si>
  <si>
    <t>http://www.google.com/maps/place/55.716699,-121.216701</t>
  </si>
  <si>
    <t>East Princeton</t>
  </si>
  <si>
    <t>http://www.google.com/maps/place/49.461848,-120.449402</t>
  </si>
  <si>
    <t>East Sooke</t>
  </si>
  <si>
    <t>http://www.google.com/maps/place/48.364541,-123.686484</t>
  </si>
  <si>
    <t>East Wellington</t>
  </si>
  <si>
    <t>http://www.google.com/maps/place/49.183819,-124.017738</t>
  </si>
  <si>
    <t>Eastgate</t>
  </si>
  <si>
    <t>http://www.google.com/maps/place/49.1375,-120.612501</t>
  </si>
  <si>
    <t>Echo Bay</t>
  </si>
  <si>
    <t>http://www.google.com/maps/place/50.748514,-126.494018</t>
  </si>
  <si>
    <t>Eddontenajon</t>
  </si>
  <si>
    <t>http://www.google.com/maps/place/57.822095,-129.958047</t>
  </si>
  <si>
    <t>Edgewater</t>
  </si>
  <si>
    <t>http://www.google.com/maps/place/50.699999,-116.133301</t>
  </si>
  <si>
    <t>Edgewood</t>
  </si>
  <si>
    <t>http://www.google.com/maps/place/49.783301,-118.15</t>
  </si>
  <si>
    <t>Edwards Lake</t>
  </si>
  <si>
    <t>http://www.google.com/maps/place/49.09270519,-115.12525847</t>
  </si>
  <si>
    <t>Egmont</t>
  </si>
  <si>
    <t>http://www.google.com/maps/place/49.75,-123.9333</t>
  </si>
  <si>
    <t>Ehatis 11 (Ehattesaht)</t>
  </si>
  <si>
    <t>http://www.google.com/maps/place/49.9828,-126.859674</t>
  </si>
  <si>
    <t>Ehatisaht</t>
  </si>
  <si>
    <t>http://www.google.com/maps/place/49.8833,-126.849999</t>
  </si>
  <si>
    <t>Ehattesaht</t>
  </si>
  <si>
    <t>http://www.google.com/maps/place/49.873929015,-126.979280349</t>
  </si>
  <si>
    <t>Elk Bay</t>
  </si>
  <si>
    <t>http://www.google.com/maps/place/50.285602,-125.436472</t>
  </si>
  <si>
    <t>Elkford</t>
  </si>
  <si>
    <t>http://www.google.com/maps/place/50.01044,-114.929557</t>
  </si>
  <si>
    <t>Elko</t>
  </si>
  <si>
    <t>http://www.google.com/maps/place/49.301222,-115.110988</t>
  </si>
  <si>
    <t>Ellison</t>
  </si>
  <si>
    <t>http://www.google.com/maps/place/49.936266,-119.357592</t>
  </si>
  <si>
    <t>Emerald Lake</t>
  </si>
  <si>
    <t>http://www.google.com/maps/place/51.44008333,-116.53985556</t>
  </si>
  <si>
    <t>Endako</t>
  </si>
  <si>
    <t>http://www.google.com/maps/place/54.087502,-125.017023</t>
  </si>
  <si>
    <t>Enderby</t>
  </si>
  <si>
    <t>http://www.google.com/maps/place/50.554854,-119.140979</t>
  </si>
  <si>
    <t>Englishman River North</t>
  </si>
  <si>
    <t>http://www.google.com/maps/place/49.323312,-124.280625</t>
  </si>
  <si>
    <t>Englishman River South</t>
  </si>
  <si>
    <t>http://www.google.com/maps/place/49.277851,-124.275048</t>
  </si>
  <si>
    <t>Erie</t>
  </si>
  <si>
    <t>http://www.google.com/maps/place/49.191207,-117.337387</t>
  </si>
  <si>
    <t>Errington</t>
  </si>
  <si>
    <t>http://www.google.com/maps/place/49.288904,-124.370084</t>
  </si>
  <si>
    <t>Erris</t>
  </si>
  <si>
    <t>http://www.google.com/maps/place/49.618459,-120.368922</t>
  </si>
  <si>
    <t>Esler</t>
  </si>
  <si>
    <t>http://www.google.com/maps/place/52.104183,-122.184318</t>
  </si>
  <si>
    <t>Esperanza</t>
  </si>
  <si>
    <t>http://www.google.com/maps/place/49.871257,-126.738434</t>
  </si>
  <si>
    <t>Esquimalt</t>
  </si>
  <si>
    <t>http://www.google.com/maps/place/48.428928,-123.407989</t>
  </si>
  <si>
    <t>http://www.google.com/maps/place/48.444930034,-123.430415926</t>
  </si>
  <si>
    <t>Estevan Point</t>
  </si>
  <si>
    <t>http://www.google.com/maps/place/49.378206,-126.533748</t>
  </si>
  <si>
    <t>Extension</t>
  </si>
  <si>
    <t>http://www.google.com/maps/place/49.100488,-123.958191</t>
  </si>
  <si>
    <t>Fair Harbour</t>
  </si>
  <si>
    <t>http://www.google.com/maps/place/50.056472,-127.100679</t>
  </si>
  <si>
    <t>Fairmont Hot Springs</t>
  </si>
  <si>
    <t>http://www.google.com/maps/place/50.334924,-115.856472</t>
  </si>
  <si>
    <t>Falkland</t>
  </si>
  <si>
    <t>http://www.google.com/maps/place/50.500939,-119.55701</t>
  </si>
  <si>
    <t>Fanny Bay</t>
  </si>
  <si>
    <t>http://www.google.com/maps/place/49.490105,-124.812789</t>
  </si>
  <si>
    <t>Farmington</t>
  </si>
  <si>
    <t>http://www.google.com/maps/place/55.900001,-120.499999</t>
  </si>
  <si>
    <t>Farrell Creek</t>
  </si>
  <si>
    <t>http://www.google.com/maps/place/56.122756,-121.737926</t>
  </si>
  <si>
    <t>Fauquier</t>
  </si>
  <si>
    <t>http://www.google.com/maps/place/49.8667,-118.066699</t>
  </si>
  <si>
    <t>Federal Ranch</t>
  </si>
  <si>
    <t>http://www.google.com/maps/place/56.4,-122.383299</t>
  </si>
  <si>
    <t>Ferguson</t>
  </si>
  <si>
    <t>http://www.google.com/maps/place/50.683301,-117.4833</t>
  </si>
  <si>
    <t>Fern Ridge</t>
  </si>
  <si>
    <t>http://www.google.com/maps/place/49.048303,-122.655561</t>
  </si>
  <si>
    <t>Fernie</t>
  </si>
  <si>
    <t>http://www.google.com/maps/place/49.506761,-115.068802</t>
  </si>
  <si>
    <t>Fernwood</t>
  </si>
  <si>
    <t>http://www.google.com/maps/place/48.908949,-123.528074</t>
  </si>
  <si>
    <t>Field</t>
  </si>
  <si>
    <t>http://www.google.com/maps/place/51.394902778,-116.49001667</t>
  </si>
  <si>
    <t>Fintry</t>
  </si>
  <si>
    <t>http://www.google.com/maps/place/50.131639,-119.506372</t>
  </si>
  <si>
    <t>Fireside</t>
  </si>
  <si>
    <t>http://www.google.com/maps/place/59.670547,-127.136258</t>
  </si>
  <si>
    <t>Firvale</t>
  </si>
  <si>
    <t>http://www.google.com/maps/place/52.438496,-126.292298</t>
  </si>
  <si>
    <t>Foreman</t>
  </si>
  <si>
    <t>http://www.google.com/maps/place/53.95,-122.6833</t>
  </si>
  <si>
    <t>Forest Grove</t>
  </si>
  <si>
    <t>http://www.google.com/maps/place/51.766701,-121.1</t>
  </si>
  <si>
    <t>Fort Babine</t>
  </si>
  <si>
    <t>http://www.google.com/maps/place/55.322294,-126.626221</t>
  </si>
  <si>
    <t>Fort Fraser</t>
  </si>
  <si>
    <t>http://www.google.com/maps/place/54.059967,-124.550268</t>
  </si>
  <si>
    <t>Fort Langley</t>
  </si>
  <si>
    <t>http://www.google.com/maps/place/49.166701,-122.5833</t>
  </si>
  <si>
    <t>Fort Nelson</t>
  </si>
  <si>
    <t>http://www.google.com/maps/place/58.8056,-122.697201</t>
  </si>
  <si>
    <t>Fort Nelson First Nation</t>
  </si>
  <si>
    <t>http://www.google.com/maps/place/58.770105036,-122.659725939</t>
  </si>
  <si>
    <t>Fort Rupert</t>
  </si>
  <si>
    <t>http://www.google.com/maps/place/50.688922,-127.420037</t>
  </si>
  <si>
    <t>Fort St. James</t>
  </si>
  <si>
    <t>http://www.google.com/maps/place/54.448709,-124.256369</t>
  </si>
  <si>
    <t>Fort St. John</t>
  </si>
  <si>
    <t>http://www.google.com/maps/place/56.246052,-120.844596</t>
  </si>
  <si>
    <t>Fort Steele</t>
  </si>
  <si>
    <t>http://www.google.com/maps/place/49.61694,-115.625518</t>
  </si>
  <si>
    <t>Fort Ware (Kwadacha)</t>
  </si>
  <si>
    <t>http://www.google.com/maps/place/57.42367325,-125.630282177</t>
  </si>
  <si>
    <t>Remote First Nations Primary Reserve</t>
  </si>
  <si>
    <t>Fosthall</t>
  </si>
  <si>
    <t>http://www.google.com/maps/place/50.348786,-117.935057</t>
  </si>
  <si>
    <t>Fox Mountain</t>
  </si>
  <si>
    <t>http://www.google.com/maps/place/52.140229,-122.11632</t>
  </si>
  <si>
    <t>François Lake</t>
  </si>
  <si>
    <t>http://www.google.com/maps/place/54.05,-125.75</t>
  </si>
  <si>
    <t>Franklin Camp</t>
  </si>
  <si>
    <t>http://www.google.com/maps/place/48.972199,-124.7417</t>
  </si>
  <si>
    <t>Fraser</t>
  </si>
  <si>
    <t>http://www.google.com/maps/place/59.715867,-135.048794</t>
  </si>
  <si>
    <t>Fraser Lake</t>
  </si>
  <si>
    <t>http://www.google.com/maps/place/54.0583,-124.847201</t>
  </si>
  <si>
    <t>French Creek</t>
  </si>
  <si>
    <t>http://www.google.com/maps/place/49.347125,-124.360495</t>
  </si>
  <si>
    <t>Fruitvale</t>
  </si>
  <si>
    <t>http://www.google.com/maps/place/49.113885,-117.547764</t>
  </si>
  <si>
    <t>Fulford Harbour</t>
  </si>
  <si>
    <t>http://www.google.com/maps/place/48.770644,-123.450253</t>
  </si>
  <si>
    <t>Galena</t>
  </si>
  <si>
    <t>http://www.google.com/maps/place/50.616701,-117.8667</t>
  </si>
  <si>
    <t>Galena Bay</t>
  </si>
  <si>
    <t>http://www.google.com/maps/place/50.666699,-117.850001</t>
  </si>
  <si>
    <t>Gambier Harbour</t>
  </si>
  <si>
    <t>http://www.google.com/maps/place/49.372801,-123.413788</t>
  </si>
  <si>
    <t>Gang Ranch</t>
  </si>
  <si>
    <t>http://www.google.com/maps/place/51.55376,-122.350995</t>
  </si>
  <si>
    <t>Ganges</t>
  </si>
  <si>
    <t>http://www.google.com/maps/place/48.859899,-123.50654</t>
  </si>
  <si>
    <t>Garden Bay</t>
  </si>
  <si>
    <t>http://www.google.com/maps/place/49.636639,-124.033622</t>
  </si>
  <si>
    <t>Garibaldi</t>
  </si>
  <si>
    <t>http://www.google.com/maps/place/49.966699,-123.15</t>
  </si>
  <si>
    <t>Garibaldi Highlands</t>
  </si>
  <si>
    <t>http://www.google.com/maps/place/49.741699,-123.134701</t>
  </si>
  <si>
    <t>Gateway</t>
  </si>
  <si>
    <t>http://www.google.com/maps/place/51.680759,-121.211468</t>
  </si>
  <si>
    <t>Genelle</t>
  </si>
  <si>
    <t>http://www.google.com/maps/place/49.213867,-117.690816</t>
  </si>
  <si>
    <t>Georgetown Mills</t>
  </si>
  <si>
    <t>http://www.google.com/maps/place/54.471563,-130.398056</t>
  </si>
  <si>
    <t>Germansen Landing</t>
  </si>
  <si>
    <t>http://www.google.com/maps/place/55.7833,-124.699999</t>
  </si>
  <si>
    <t>Gibsons</t>
  </si>
  <si>
    <t>http://www.google.com/maps/place/49.401757,-123.514423</t>
  </si>
  <si>
    <t>Gillies Bay</t>
  </si>
  <si>
    <t>http://www.google.com/maps/place/49.6833,-124.4833</t>
  </si>
  <si>
    <t>Gilpin</t>
  </si>
  <si>
    <t>http://www.google.com/maps/place/49.006334,-118.328575</t>
  </si>
  <si>
    <t>Giscome</t>
  </si>
  <si>
    <t>http://www.google.com/maps/place/54.0667,-122.366701</t>
  </si>
  <si>
    <t>Gitanyow</t>
  </si>
  <si>
    <t>http://www.google.com/maps/place/55.26763522,-128.070618182</t>
  </si>
  <si>
    <t>Gitwinksihlkw (Nisga'a Village of Gitwinksihlkw)</t>
  </si>
  <si>
    <t>http://www.google.com/maps/place/55.192522304,-129.220901072</t>
  </si>
  <si>
    <t>Glade</t>
  </si>
  <si>
    <t>http://www.google.com/maps/place/49.396358,-117.535373</t>
  </si>
  <si>
    <t>Glen Vowell</t>
  </si>
  <si>
    <t>http://www.google.com/maps/place/55.309967275,-127.674359142</t>
  </si>
  <si>
    <t>Glenemma</t>
  </si>
  <si>
    <t>http://www.google.com/maps/place/50.46937,-119.352475</t>
  </si>
  <si>
    <t>Glenlily</t>
  </si>
  <si>
    <t>http://www.google.com/maps/place/49.05,-116.16667</t>
  </si>
  <si>
    <t>Glenmerry</t>
  </si>
  <si>
    <t>http://www.google.com/maps/place/49.100001,-117.666699</t>
  </si>
  <si>
    <t>Glenrosa</t>
  </si>
  <si>
    <t>http://www.google.com/maps/place/49.847165,-119.66732</t>
  </si>
  <si>
    <t>Gold Bridge</t>
  </si>
  <si>
    <t>http://www.google.com/maps/place/50.85,-122.833301</t>
  </si>
  <si>
    <t>Gold River</t>
  </si>
  <si>
    <t>http://www.google.com/maps/place/49.780695,-126.051864</t>
  </si>
  <si>
    <t>Golden</t>
  </si>
  <si>
    <t>http://www.google.com/maps/place/51.294882,-116.963859</t>
  </si>
  <si>
    <t>Good Hope</t>
  </si>
  <si>
    <t>http://www.google.com/maps/place/51.569548,-127.514551</t>
  </si>
  <si>
    <t>Good Hope Lake (Dease River)</t>
  </si>
  <si>
    <t>http://www.google.com/maps/place/59.294676499,-129.288208096</t>
  </si>
  <si>
    <t>Goodlow</t>
  </si>
  <si>
    <t>http://www.google.com/maps/place/56.333645,-120.136478</t>
  </si>
  <si>
    <t>Goose Bay</t>
  </si>
  <si>
    <t>http://www.google.com/maps/place/51.38,-127.657176</t>
  </si>
  <si>
    <t>Grainger Road, Columbia Lake</t>
  </si>
  <si>
    <t>http://www.google.com/maps/place/50.18045893,-115.81673668</t>
  </si>
  <si>
    <t>Grand Forks</t>
  </si>
  <si>
    <t>http://www.google.com/maps/place/49.029024,-118.453272</t>
  </si>
  <si>
    <t>Grand Haven</t>
  </si>
  <si>
    <t>http://www.google.com/maps/place/56.240206,-120.898661</t>
  </si>
  <si>
    <t>Granisle</t>
  </si>
  <si>
    <t>http://www.google.com/maps/place/54.884416,-126.213078</t>
  </si>
  <si>
    <t>Granite Bay</t>
  </si>
  <si>
    <t>http://www.google.com/maps/place/50.233299,-125.3</t>
  </si>
  <si>
    <t>Grantham</t>
  </si>
  <si>
    <t>http://www.google.com/maps/place/49.762775,-125.02132</t>
  </si>
  <si>
    <t>Grasmere</t>
  </si>
  <si>
    <t>http://www.google.com/maps/place/49.1,-115.0833</t>
  </si>
  <si>
    <t>Grassy Plains</t>
  </si>
  <si>
    <t>http://www.google.com/maps/place/53.966992,-125.888129</t>
  </si>
  <si>
    <t>Gravelle Ferry</t>
  </si>
  <si>
    <t>http://www.google.com/maps/place/52.849999,-122.2333</t>
  </si>
  <si>
    <t>Gray Creek</t>
  </si>
  <si>
    <t>http://www.google.com/maps/place/49.6333,-116.783299</t>
  </si>
  <si>
    <t>Greenwood</t>
  </si>
  <si>
    <t>http://www.google.com/maps/place/49.0949,-118.676274</t>
  </si>
  <si>
    <t>Grindrod</t>
  </si>
  <si>
    <t>http://www.google.com/maps/place/50.627637,-119.122547</t>
  </si>
  <si>
    <t>Groundbirch</t>
  </si>
  <si>
    <t>http://www.google.com/maps/place/55.779964,-120.923326</t>
  </si>
  <si>
    <t>Gwa'Sala-Nakwaxda'xw</t>
  </si>
  <si>
    <t>http://www.google.com/maps/place/50.734170408,-127.49641098</t>
  </si>
  <si>
    <t>Gwawaenuk Tribe</t>
  </si>
  <si>
    <t>http://www.google.com/maps/place/50.924020743,-126.82213322</t>
  </si>
  <si>
    <t>Hagensborg</t>
  </si>
  <si>
    <t>http://www.google.com/maps/place/52.386412,-126.556937</t>
  </si>
  <si>
    <t>Hagwilget (Hagwilget Village)</t>
  </si>
  <si>
    <t>http://www.google.com/maps/place/55.253538461,-127.600300568</t>
  </si>
  <si>
    <t>Haig</t>
  </si>
  <si>
    <t>http://www.google.com/maps/place/49.396721,-121.45304</t>
  </si>
  <si>
    <t>Halalt</t>
  </si>
  <si>
    <t>http://www.google.com/maps/place/48.873995042,-123.696124543</t>
  </si>
  <si>
    <t>Halcyon Hot Springs</t>
  </si>
  <si>
    <t>http://www.google.com/maps/place/50.524723,-117.901389</t>
  </si>
  <si>
    <t>Halfmoon Bay</t>
  </si>
  <si>
    <t>http://www.google.com/maps/place/49.514568,-123.90862</t>
  </si>
  <si>
    <t>Halfway River First Nation</t>
  </si>
  <si>
    <t>http://www.google.com/maps/place/56.513367,-121.964969</t>
  </si>
  <si>
    <t>Hall</t>
  </si>
  <si>
    <t>http://www.google.com/maps/place/49.373975,-117.24261</t>
  </si>
  <si>
    <t>Hall's Landing</t>
  </si>
  <si>
    <t>http://www.google.com/maps/place/50.69527,-117.98157</t>
  </si>
  <si>
    <t>Hanceville</t>
  </si>
  <si>
    <t>http://www.google.com/maps/place/51.941667,-123.098612</t>
  </si>
  <si>
    <t>Hardwicke Island</t>
  </si>
  <si>
    <t>http://www.google.com/maps/place/50.416699,-125.916701</t>
  </si>
  <si>
    <t>Harrison Hot Springs</t>
  </si>
  <si>
    <t>http://www.google.com/maps/place/49.3,-121.783301</t>
  </si>
  <si>
    <t>Harrison Mills</t>
  </si>
  <si>
    <t>http://www.google.com/maps/place/49.255887,-121.948779</t>
  </si>
  <si>
    <t>Harrogate</t>
  </si>
  <si>
    <t>http://www.google.com/maps/place/50.9833,-116.450001</t>
  </si>
  <si>
    <t>Harrop</t>
  </si>
  <si>
    <t>http://www.google.com/maps/place/49.601643,-117.053224</t>
  </si>
  <si>
    <t>Hartley Bay (Gitga'at First Nation)</t>
  </si>
  <si>
    <t>http://www.google.com/maps/place/53.424005194,-129.253277582</t>
  </si>
  <si>
    <t>Hasler Flat</t>
  </si>
  <si>
    <t>http://www.google.com/maps/place/55.611099,-121.966949</t>
  </si>
  <si>
    <t>Hatzic Island</t>
  </si>
  <si>
    <t>http://www.google.com/maps/place/49.162449,-122.236412</t>
  </si>
  <si>
    <t>Hazelton (Gitanmaax)</t>
  </si>
  <si>
    <t>http://www.google.com/maps/place/55.255671125,-127.675038195</t>
  </si>
  <si>
    <t>Headquarters</t>
  </si>
  <si>
    <t>http://www.google.com/maps/place/49.764649,-125.114606</t>
  </si>
  <si>
    <t>Health Bay (Kwikwasut'inuxw Haxwa'mis)</t>
  </si>
  <si>
    <t>http://www.google.com/maps/place/50.696396786,-126.600633263</t>
  </si>
  <si>
    <t>Hedley</t>
  </si>
  <si>
    <t>http://www.google.com/maps/place/49.360365,-120.071775</t>
  </si>
  <si>
    <t>Heffley Creek</t>
  </si>
  <si>
    <t>http://www.google.com/maps/place/50.858306,-120.270636</t>
  </si>
  <si>
    <t>Hemlock Valley</t>
  </si>
  <si>
    <t>http://www.google.com/maps/place/49.376944,-121.935277</t>
  </si>
  <si>
    <t>Heriot Bay</t>
  </si>
  <si>
    <t>http://www.google.com/maps/place/50.100242,-125.212731</t>
  </si>
  <si>
    <t>Hesquiaht</t>
  </si>
  <si>
    <t>http://www.google.com/maps/place/49.366486915,-126.273015536</t>
  </si>
  <si>
    <t>Hesquiat</t>
  </si>
  <si>
    <t>http://www.google.com/maps/place/49.39585,-126.470508</t>
  </si>
  <si>
    <t>Heydon Bay</t>
  </si>
  <si>
    <t>http://www.google.com/maps/place/50.57813,-125.57623</t>
  </si>
  <si>
    <t>High Bar</t>
  </si>
  <si>
    <t>http://www.google.com/maps/place/51.113042994,-122.018082129</t>
  </si>
  <si>
    <t>Highlands</t>
  </si>
  <si>
    <t>http://www.google.com/maps/place/48.514355,-123.516292</t>
  </si>
  <si>
    <t>Hilliers</t>
  </si>
  <si>
    <t>http://www.google.com/maps/place/49.306811,-124.483006</t>
  </si>
  <si>
    <t>Hills</t>
  </si>
  <si>
    <t>http://www.google.com/maps/place/50.108881,-117.493321</t>
  </si>
  <si>
    <t>Hixon</t>
  </si>
  <si>
    <t>http://www.google.com/maps/place/53.420422,-122.586186</t>
  </si>
  <si>
    <t>Holberg</t>
  </si>
  <si>
    <t>http://www.google.com/maps/place/50.662326,-128.011014</t>
  </si>
  <si>
    <t>Hollyburn</t>
  </si>
  <si>
    <t>http://www.google.com/maps/place/49.33243,-123.163312</t>
  </si>
  <si>
    <t>Holmwood</t>
  </si>
  <si>
    <t>http://www.google.com/maps/place/50.618933,-119.954043</t>
  </si>
  <si>
    <t>Homalco</t>
  </si>
  <si>
    <t>http://www.google.com/maps/place/49.951639738,-125.243608422</t>
  </si>
  <si>
    <t>Honeymoon Bay</t>
  </si>
  <si>
    <t>http://www.google.com/maps/place/48.815008,-124.173055</t>
  </si>
  <si>
    <t>Hope</t>
  </si>
  <si>
    <t>http://www.google.com/maps/place/49.380213,-121.429856</t>
  </si>
  <si>
    <t>Hornby Island</t>
  </si>
  <si>
    <t>http://www.google.com/maps/place/49.52266,-124.642498</t>
  </si>
  <si>
    <t>Horsefly</t>
  </si>
  <si>
    <t>http://www.google.com/maps/place/52.333299,-121.416701</t>
  </si>
  <si>
    <t>Horseshoe Bay</t>
  </si>
  <si>
    <t>http://www.google.com/maps/place/49.367379,-123.273102</t>
  </si>
  <si>
    <t>Hosmer</t>
  </si>
  <si>
    <t>http://www.google.com/maps/place/49.589651,-114.964499</t>
  </si>
  <si>
    <t>Hot Springs Cove</t>
  </si>
  <si>
    <t>http://www.google.com/maps/place/49.3683298,-126.2723705</t>
  </si>
  <si>
    <t>Houston</t>
  </si>
  <si>
    <t>http://www.google.com/maps/place/54.396987,-126.651832</t>
  </si>
  <si>
    <t>Howser</t>
  </si>
  <si>
    <t>http://www.google.com/maps/place/50.3,-116.95</t>
  </si>
  <si>
    <t>Hudson's Hope</t>
  </si>
  <si>
    <t>http://www.google.com/maps/place/56.031944,-121.906943</t>
  </si>
  <si>
    <t>Hullcar</t>
  </si>
  <si>
    <t>http://www.google.com/maps/place/50.503031,-119.269805</t>
  </si>
  <si>
    <t>Huntingdon</t>
  </si>
  <si>
    <t>http://www.google.com/maps/place/49.005104,-122.265586</t>
  </si>
  <si>
    <t>Hunts Inlet</t>
  </si>
  <si>
    <t>http://www.google.com/maps/place/54.066837,-130.443473</t>
  </si>
  <si>
    <t>Hupacasath First Nation</t>
  </si>
  <si>
    <t>http://www.google.com/maps/place/49.26579844,-124.825090475</t>
  </si>
  <si>
    <t>Huscroft</t>
  </si>
  <si>
    <t>http://www.google.com/maps/place/49.016701,-116.4667</t>
  </si>
  <si>
    <t>Hustalen 1 (Adams Lake)</t>
  </si>
  <si>
    <t>http://www.google.com/maps/place/50.95325,-119.66673611</t>
  </si>
  <si>
    <t>Huu-ay-aht First Nations</t>
  </si>
  <si>
    <t>http://www.google.com/maps/place/48.80207854,-125.127155567</t>
  </si>
  <si>
    <t>Huu-ay-aht</t>
  </si>
  <si>
    <t>http://www.google.com/maps/place/48.9,-125.000001</t>
  </si>
  <si>
    <t>Hyde Creek</t>
  </si>
  <si>
    <t>http://www.google.com/maps/place/50.580454,-127.000329</t>
  </si>
  <si>
    <t>Hydraulic</t>
  </si>
  <si>
    <t>http://www.google.com/maps/place/52.614799,-121.706996</t>
  </si>
  <si>
    <t>Imperial Ranchettes</t>
  </si>
  <si>
    <t>http://www.google.com/maps/place/51.613026,-121.182952</t>
  </si>
  <si>
    <t>Invermere</t>
  </si>
  <si>
    <t>http://www.google.com/maps/place/50.5007,-116.038191</t>
  </si>
  <si>
    <t>Iskut</t>
  </si>
  <si>
    <t>http://www.google.com/maps/place/57.837182435,-129.989173096</t>
  </si>
  <si>
    <t>Isle Pierre</t>
  </si>
  <si>
    <t>http://www.google.com/maps/place/53.950001,-123.249999</t>
  </si>
  <si>
    <t>Jade City</t>
  </si>
  <si>
    <t>http://www.google.com/maps/place/59.246902,-129.655043</t>
  </si>
  <si>
    <t>Jaffray</t>
  </si>
  <si>
    <t>http://www.google.com/maps/place/49.374424,-115.300036</t>
  </si>
  <si>
    <t>Jersey</t>
  </si>
  <si>
    <t>http://www.google.com/maps/place/49.1,-117.233301</t>
  </si>
  <si>
    <t>Johnsons Landing</t>
  </si>
  <si>
    <t>http://www.google.com/maps/place/50.0833,-116.8833</t>
  </si>
  <si>
    <t>Juskatla</t>
  </si>
  <si>
    <t>http://www.google.com/maps/place/53.610242,-132.311353</t>
  </si>
  <si>
    <t>Kakawis</t>
  </si>
  <si>
    <t>http://www.google.com/maps/place/49.189006,-125.910564</t>
  </si>
  <si>
    <t>Kaleden</t>
  </si>
  <si>
    <t>http://www.google.com/maps/place/49.392767,-119.595861</t>
  </si>
  <si>
    <t>Kamloops</t>
  </si>
  <si>
    <t>http://www.google.com/maps/place/50.678251,-120.347731</t>
  </si>
  <si>
    <t>http://www.google.com/maps/place/50.689234,-120.325803</t>
  </si>
  <si>
    <t>Kanaka Bar</t>
  </si>
  <si>
    <t>http://www.google.com/maps/place/50.112176966,-121.5620351</t>
  </si>
  <si>
    <t>Kaslo</t>
  </si>
  <si>
    <t>http://www.google.com/maps/place/49.908588,-116.91121</t>
  </si>
  <si>
    <t>Katzie</t>
  </si>
  <si>
    <t>http://www.google.com/maps/place/49.201425396,-122.676930484</t>
  </si>
  <si>
    <t>Kedleston</t>
  </si>
  <si>
    <t>http://www.google.com/maps/place/50.316699,-119.1833</t>
  </si>
  <si>
    <t>Kelly Lake</t>
  </si>
  <si>
    <t>http://www.google.com/maps/place/55.260183,-120.042959</t>
  </si>
  <si>
    <t>Kelowna</t>
  </si>
  <si>
    <t>http://www.google.com/maps/place/49.883301,-119.4833</t>
  </si>
  <si>
    <t>Kemano</t>
  </si>
  <si>
    <t>http://www.google.com/maps/place/53.557253,-127.932969</t>
  </si>
  <si>
    <t>Kendrick Camp</t>
  </si>
  <si>
    <t>http://www.google.com/maps/place/49.724382,-126.650747</t>
  </si>
  <si>
    <t>Keogh No.2 (Da'naxda'xw First Nation)</t>
  </si>
  <si>
    <t>http://www.google.com/maps/place/50.6664693,-125.7276757</t>
  </si>
  <si>
    <t>Keremeos</t>
  </si>
  <si>
    <t>http://www.google.com/maps/place/49.206431,-119.826386</t>
  </si>
  <si>
    <t>Kersley</t>
  </si>
  <si>
    <t>http://www.google.com/maps/place/52.835805,-122.418491</t>
  </si>
  <si>
    <t>Kettle Valley</t>
  </si>
  <si>
    <t>http://www.google.com/maps/place/49.053622,-118.944897</t>
  </si>
  <si>
    <t>Kildala Arm</t>
  </si>
  <si>
    <t>http://www.google.com/maps/place/53.8333,-128.483301</t>
  </si>
  <si>
    <t>Kilkerran</t>
  </si>
  <si>
    <t>http://www.google.com/maps/place/55.839514,-120.271564</t>
  </si>
  <si>
    <t>Killiney Beach</t>
  </si>
  <si>
    <t>http://www.google.com/maps/place/50.189921,-119.506208</t>
  </si>
  <si>
    <t>Kimberley</t>
  </si>
  <si>
    <t>http://www.google.com/maps/place/49.687103,-115.982918</t>
  </si>
  <si>
    <t>Kimsquit</t>
  </si>
  <si>
    <t>http://www.google.com/maps/place/52.829634,-126.96434</t>
  </si>
  <si>
    <t>Kingcome (Dzawada'enuxw First Nation)</t>
  </si>
  <si>
    <t>http://www.google.com/maps/place/50.977275534,-126.180201254</t>
  </si>
  <si>
    <t>Kingcome Inlet</t>
  </si>
  <si>
    <t>http://www.google.com/maps/place/50.95,-126.199999</t>
  </si>
  <si>
    <t>Kingfisher</t>
  </si>
  <si>
    <t>http://www.google.com/maps/place/50.616701,-118.733299</t>
  </si>
  <si>
    <t>Kingsgate</t>
  </si>
  <si>
    <t>http://www.google.com/maps/place/49.002431,-116.178028</t>
  </si>
  <si>
    <t>Kinnaird</t>
  </si>
  <si>
    <t>http://www.google.com/maps/place/49.283415,-117.650843</t>
  </si>
  <si>
    <t>Kispiox</t>
  </si>
  <si>
    <t>http://www.google.com/maps/place/55.355299273,-127.691096164</t>
  </si>
  <si>
    <t>Kitamaat Village (Haisla Nation)</t>
  </si>
  <si>
    <t>http://www.google.com/maps/place/53.975475403,-128.645930028</t>
  </si>
  <si>
    <t>Kitchener</t>
  </si>
  <si>
    <t>http://www.google.com/maps/place/49.156652,-116.339452</t>
  </si>
  <si>
    <t>Kitimat</t>
  </si>
  <si>
    <t>http://www.google.com/maps/place/54.050975,-128.650837</t>
  </si>
  <si>
    <t>Kitkatla (Gitxaala Nation)</t>
  </si>
  <si>
    <t>http://www.google.com/maps/place/53.796382118,-130.433075895</t>
  </si>
  <si>
    <t>Kitsault</t>
  </si>
  <si>
    <t>http://www.google.com/maps/place/55.455756,-129.470551</t>
  </si>
  <si>
    <t>Kitseguecla (Gitsegukla)</t>
  </si>
  <si>
    <t>http://www.google.com/maps/place/55.087686089,-127.829590143</t>
  </si>
  <si>
    <t>Kitselas</t>
  </si>
  <si>
    <t>http://www.google.com/maps/place/54.616699,-128.4167</t>
  </si>
  <si>
    <t>http://www.google.com/maps/place/54.493313704,-128.583467649</t>
  </si>
  <si>
    <t>Kitsumkalum</t>
  </si>
  <si>
    <t>http://www.google.com/maps/place/54.522887,-128.667329</t>
  </si>
  <si>
    <t>Kitwanga (Gitwangak)</t>
  </si>
  <si>
    <t>http://www.google.com/maps/place/55.099255217,-128.06793311</t>
  </si>
  <si>
    <t>Klahoose First Nation</t>
  </si>
  <si>
    <t>http://www.google.com/maps/place/50.125831272,-124.921269027</t>
  </si>
  <si>
    <t>Kleena Kleene</t>
  </si>
  <si>
    <t>http://www.google.com/maps/place/51.950417,-124.846747</t>
  </si>
  <si>
    <t>Klemtu (Kitasoo)</t>
  </si>
  <si>
    <t>http://www.google.com/maps/place/52.590618481,-128.51967353</t>
  </si>
  <si>
    <t>Kluskus (Lhoosk'uz Dene Nation)</t>
  </si>
  <si>
    <t>http://www.google.com/maps/place/53.087346002,-124.490161267</t>
  </si>
  <si>
    <t>Kobes</t>
  </si>
  <si>
    <t>http://www.google.com/maps/place/56.638899,-121.650001</t>
  </si>
  <si>
    <t>Koocanusa Marina</t>
  </si>
  <si>
    <t>http://www.google.com/maps/place/49.26069302,-115.28458641</t>
  </si>
  <si>
    <t>Kootenay Bay</t>
  </si>
  <si>
    <t>http://www.google.com/maps/place/49.684851,-116.866411</t>
  </si>
  <si>
    <t>Kootenay Crossing</t>
  </si>
  <si>
    <t>http://www.google.com/maps/place/50.8833,-116.049999</t>
  </si>
  <si>
    <t>Kragmont</t>
  </si>
  <si>
    <t>http://www.google.com/maps/place/49.175,-115.21667</t>
  </si>
  <si>
    <t>Krestova</t>
  </si>
  <si>
    <t>http://www.google.com/maps/place/49.444738,-117.582166</t>
  </si>
  <si>
    <t>'Ksan</t>
  </si>
  <si>
    <t>http://www.google.com/maps/place/55.249714,-127.678414</t>
  </si>
  <si>
    <t>Kuskonook</t>
  </si>
  <si>
    <t>http://www.google.com/maps/place/49.3,-116.650001</t>
  </si>
  <si>
    <t>Kwakiutl</t>
  </si>
  <si>
    <t>http://www.google.com/maps/place/50.694496009,-127.408677014</t>
  </si>
  <si>
    <t>Kwantlen First Nation</t>
  </si>
  <si>
    <t>http://www.google.com/maps/place/49.171443898,-122.56549429</t>
  </si>
  <si>
    <t>Kwaw-kwaw-Apilt</t>
  </si>
  <si>
    <t>http://www.google.com/maps/place/49.166849682,-121.975245699</t>
  </si>
  <si>
    <t>Kwiakah</t>
  </si>
  <si>
    <t>http://www.google.com/maps/place/50.422685992,-125.157760384</t>
  </si>
  <si>
    <t>Kwikwetlem First Nation</t>
  </si>
  <si>
    <t>http://www.google.com/maps/place/49.230160912,-122.805957041</t>
  </si>
  <si>
    <t>Kyuquot (Ka:'yu:'k't'h'/Che:k:tles7et'h' First Nations)</t>
  </si>
  <si>
    <t>http://www.google.com/maps/place/50.030573782,-127.37823364</t>
  </si>
  <si>
    <t>Lac la Hache</t>
  </si>
  <si>
    <t>http://www.google.com/maps/place/51.814529,-121.465151</t>
  </si>
  <si>
    <t>Lac Le Jeune</t>
  </si>
  <si>
    <t>http://www.google.com/maps/place/50.481712,-120.493017</t>
  </si>
  <si>
    <t>Ladner</t>
  </si>
  <si>
    <t>http://www.google.com/maps/place/49.091666,-123.077777</t>
  </si>
  <si>
    <t>Ladysmith</t>
  </si>
  <si>
    <t>http://www.google.com/maps/place/48.992646,-123.820178</t>
  </si>
  <si>
    <t>Laidlaw</t>
  </si>
  <si>
    <t>http://www.google.com/maps/place/49.322345,-121.618136</t>
  </si>
  <si>
    <t>Lake Babine Nation</t>
  </si>
  <si>
    <t>http://www.google.com/maps/place/54.238616625,-125.762517416</t>
  </si>
  <si>
    <t>Lake Babine</t>
  </si>
  <si>
    <t>http://www.google.com/maps/place/54.817021,-126.146656</t>
  </si>
  <si>
    <t>Lake Cowichan</t>
  </si>
  <si>
    <t>http://www.google.com/maps/place/48.826067,-124.051504</t>
  </si>
  <si>
    <t>Lake Cowichan First Nation</t>
  </si>
  <si>
    <t>http://www.google.com/maps/place/48.82604956,-124.069746544</t>
  </si>
  <si>
    <t>Lake Errock</t>
  </si>
  <si>
    <t>http://www.google.com/maps/place/49.229102,-122.011596</t>
  </si>
  <si>
    <t>Lakelse Lake</t>
  </si>
  <si>
    <t>http://www.google.com/maps/place/54.380398,-128.545743</t>
  </si>
  <si>
    <t>Lang Bay</t>
  </si>
  <si>
    <t>http://www.google.com/maps/place/49.779184,-124.345665</t>
  </si>
  <si>
    <t>Langdale</t>
  </si>
  <si>
    <t>http://www.google.com/maps/place/49.434078,-123.476525</t>
  </si>
  <si>
    <t>Langford</t>
  </si>
  <si>
    <t>http://www.google.com/maps/place/48.456603,-123.497419</t>
  </si>
  <si>
    <t>Langley</t>
  </si>
  <si>
    <t>http://www.google.com/maps/place/49.10378,-122.658835</t>
  </si>
  <si>
    <t>Lantzville</t>
  </si>
  <si>
    <t>http://www.google.com/maps/place/49.253205,-124.081748</t>
  </si>
  <si>
    <t>Lardeau</t>
  </si>
  <si>
    <t>http://www.google.com/maps/place/50.143019,-116.955941</t>
  </si>
  <si>
    <t>Lasqueti</t>
  </si>
  <si>
    <t>http://www.google.com/maps/place/49.491822,-124.346824</t>
  </si>
  <si>
    <t>Lavington</t>
  </si>
  <si>
    <t>http://www.google.com/maps/place/50.231286,-119.106647</t>
  </si>
  <si>
    <t>Lawnhill</t>
  </si>
  <si>
    <t>http://www.google.com/maps/place/53.403575,-131.922226</t>
  </si>
  <si>
    <t>Lax Kw'alaams</t>
  </si>
  <si>
    <t>http://www.google.com/maps/place/54.558568174,-130.433140512</t>
  </si>
  <si>
    <t>Laxgalts'ap (Nisga'a Village of Laxgalt'sap)</t>
  </si>
  <si>
    <t>http://www.google.com/maps/place/55.033876528,-129.5794391</t>
  </si>
  <si>
    <t>Lazo</t>
  </si>
  <si>
    <t>http://www.google.com/maps/place/49.713894,-124.909117</t>
  </si>
  <si>
    <t>Lazy Lake</t>
  </si>
  <si>
    <t>http://www.google.com/maps/place/49.81821791,-115.62731908</t>
  </si>
  <si>
    <t>Lebahdo</t>
  </si>
  <si>
    <t>http://www.google.com/maps/place/49.6,-117.58333</t>
  </si>
  <si>
    <t>Lee Creek</t>
  </si>
  <si>
    <t>http://www.google.com/maps/place/50.907833,-119.534093</t>
  </si>
  <si>
    <t>Lemon Creek</t>
  </si>
  <si>
    <t>http://www.google.com/maps/place/49.7,-117.48333</t>
  </si>
  <si>
    <t>Lemoray</t>
  </si>
  <si>
    <t>http://www.google.com/maps/place/55.5389,-122.4833</t>
  </si>
  <si>
    <t>Leo Creek</t>
  </si>
  <si>
    <t>http://www.google.com/maps/place/55.08302778,-125.56010278</t>
  </si>
  <si>
    <t>Leq' a: mel</t>
  </si>
  <si>
    <t>http://www.google.com/maps/place/49.167069,-122.086376</t>
  </si>
  <si>
    <t>http://www.google.com/maps/place/49.209032,-122.023377</t>
  </si>
  <si>
    <t>Lewis Bay</t>
  </si>
  <si>
    <t>http://www.google.com/maps/place/49.46982,-116.7706</t>
  </si>
  <si>
    <t>Lheidli T'enneh</t>
  </si>
  <si>
    <t>http://www.google.com/maps/place/54.008833527,-122.614301486</t>
  </si>
  <si>
    <t>Liard River</t>
  </si>
  <si>
    <t>http://www.google.com/maps/place/59.4167,-126.083302</t>
  </si>
  <si>
    <t>Lighthouse Point</t>
  </si>
  <si>
    <t>http://www.google.com/maps/place/48.868675,-123.284056</t>
  </si>
  <si>
    <t>Likely</t>
  </si>
  <si>
    <t>http://www.google.com/maps/place/52.618679,-121.564712</t>
  </si>
  <si>
    <t>Lillooet</t>
  </si>
  <si>
    <t>http://www.google.com/maps/place/50.694058,-121.938662</t>
  </si>
  <si>
    <t>Lindell Beach</t>
  </si>
  <si>
    <t>http://www.google.com/maps/place/49.033299,-122.0167</t>
  </si>
  <si>
    <t>Lions Bay</t>
  </si>
  <si>
    <t>http://www.google.com/maps/place/49.459058,-123.236102</t>
  </si>
  <si>
    <t>Lister</t>
  </si>
  <si>
    <t>http://www.google.com/maps/place/49.047402,-116.463073</t>
  </si>
  <si>
    <t>Little Fort</t>
  </si>
  <si>
    <t>http://www.google.com/maps/place/51.424856,-120.20693</t>
  </si>
  <si>
    <t>Little River</t>
  </si>
  <si>
    <t>http://www.google.com/maps/place/49.7377,-124.914063</t>
  </si>
  <si>
    <t>Little Shuswap Lake</t>
  </si>
  <si>
    <t>http://www.google.com/maps/place/50.870243535,-119.599653325</t>
  </si>
  <si>
    <t>Logan Lake</t>
  </si>
  <si>
    <t>http://www.google.com/maps/place/50.491255,-120.81303</t>
  </si>
  <si>
    <t>Lone Butte</t>
  </si>
  <si>
    <t>http://www.google.com/maps/place/51.55789,-121.216015</t>
  </si>
  <si>
    <t>Loon Lake</t>
  </si>
  <si>
    <t>http://www.google.com/maps/place/51.0833,-121.3</t>
  </si>
  <si>
    <t>Loos</t>
  </si>
  <si>
    <t>http://www.google.com/maps/place/53.602086,-120.718867</t>
  </si>
  <si>
    <t>Louis Creek</t>
  </si>
  <si>
    <t>http://www.google.com/maps/place/51.140109,-120.121611</t>
  </si>
  <si>
    <t>Lower Hat Creek 2 (Bonaparte)</t>
  </si>
  <si>
    <t>http://www.google.com/maps/place/50.88402222,-121.493</t>
  </si>
  <si>
    <t>Lower Kootenay</t>
  </si>
  <si>
    <t>http://www.google.com/maps/place/49.066742628,-116.516265401</t>
  </si>
  <si>
    <t>Lower Nicola</t>
  </si>
  <si>
    <t>http://www.google.com/maps/place/50.159696,-120.878304</t>
  </si>
  <si>
    <t>Lower Post</t>
  </si>
  <si>
    <t>http://www.google.com/maps/place/59.924942,-128.485983</t>
  </si>
  <si>
    <t>Lower Similkameen</t>
  </si>
  <si>
    <t>http://www.google.com/maps/place/49.051432157,-119.723798038</t>
  </si>
  <si>
    <t>Lumberton</t>
  </si>
  <si>
    <t>http://www.google.com/maps/place/49.423792,-115.876809</t>
  </si>
  <si>
    <t>Lumby</t>
  </si>
  <si>
    <t>http://www.google.com/maps/place/50.25,-118.9667</t>
  </si>
  <si>
    <t>Lund</t>
  </si>
  <si>
    <t>http://www.google.com/maps/place/49.981775,-124.756873</t>
  </si>
  <si>
    <t>Lyackson</t>
  </si>
  <si>
    <t>http://www.google.com/maps/place/49.042106631,-123.643271134</t>
  </si>
  <si>
    <t>Lynn Valley</t>
  </si>
  <si>
    <t>http://www.google.com/maps/place/49.341644,-123.032818</t>
  </si>
  <si>
    <t>Lytton</t>
  </si>
  <si>
    <t>http://www.google.com/maps/place/50.231566,-121.582557</t>
  </si>
  <si>
    <t>http://www.google.com/maps/place/50.200935,-121.57214</t>
  </si>
  <si>
    <t>http://www.google.com/maps/place/50.304382,-121.649164</t>
  </si>
  <si>
    <t>http://www.google.com/maps/place/50.441462,-121.712542</t>
  </si>
  <si>
    <t>http://www.google.com/maps/place/50.237487,-121.577555</t>
  </si>
  <si>
    <t>Mackenzie</t>
  </si>
  <si>
    <t>http://www.google.com/maps/place/55.335437,-123.095472</t>
  </si>
  <si>
    <t>Madeira Park</t>
  </si>
  <si>
    <t>http://www.google.com/maps/place/49.61573,-124.019742</t>
  </si>
  <si>
    <t>Magna Bay</t>
  </si>
  <si>
    <t>http://www.google.com/maps/place/50.961837,-119.283581</t>
  </si>
  <si>
    <t>Mahatta River</t>
  </si>
  <si>
    <t>http://www.google.com/maps/place/50.457536,-127.8016959</t>
  </si>
  <si>
    <t>Mahood Falls</t>
  </si>
  <si>
    <t>http://www.google.com/maps/place/51.842634,-120.639335</t>
  </si>
  <si>
    <t>Majestic Subdivision</t>
  </si>
  <si>
    <t>http://www.google.com/maps/place/49.026575,-116.1936556</t>
  </si>
  <si>
    <t>Malahat</t>
  </si>
  <si>
    <t>http://www.google.com/maps/place/48.548055,-123.565278</t>
  </si>
  <si>
    <t>Malahat Nation</t>
  </si>
  <si>
    <t>http://www.google.com/maps/place/48.613672616,-123.520412907</t>
  </si>
  <si>
    <t>Malakwa</t>
  </si>
  <si>
    <t>http://www.google.com/maps/place/50.939952,-118.788805</t>
  </si>
  <si>
    <t>Malibu</t>
  </si>
  <si>
    <t>http://www.google.com/maps/place/50.167134,-123.851158</t>
  </si>
  <si>
    <t>Mamalilikulla-Qwe'Qwa'Sot'Em (Mamalilikulla First Nation)</t>
  </si>
  <si>
    <t>http://www.google.com/maps/place/50.59424358,-126.682328314</t>
  </si>
  <si>
    <t>Manning Park</t>
  </si>
  <si>
    <t>http://www.google.com/maps/place/49.066795,-120.78156</t>
  </si>
  <si>
    <t>Manson Creek</t>
  </si>
  <si>
    <t>http://www.google.com/maps/place/55.6667,-124.4833</t>
  </si>
  <si>
    <t>Mansons Landing</t>
  </si>
  <si>
    <t>http://www.google.com/maps/place/50.058144,-124.979574</t>
  </si>
  <si>
    <t>Mapes</t>
  </si>
  <si>
    <t>http://www.google.com/maps/place/53.8833,-123.866701</t>
  </si>
  <si>
    <t>Maple Bay</t>
  </si>
  <si>
    <t>http://www.google.com/maps/place/48.815829,-123.612915</t>
  </si>
  <si>
    <t>Maple Ridge</t>
  </si>
  <si>
    <t>http://www.google.com/maps/place/49.217407,-122.597946</t>
  </si>
  <si>
    <t>Mara</t>
  </si>
  <si>
    <t>http://www.google.com/maps/place/50.685283,-119.067452</t>
  </si>
  <si>
    <t>Marilla</t>
  </si>
  <si>
    <t>http://www.google.com/maps/place/53.701279,-125.847423</t>
  </si>
  <si>
    <t>Marktosis</t>
  </si>
  <si>
    <t>http://www.google.com/maps/place/49.278611,-126.05758</t>
  </si>
  <si>
    <t>Marshall School Junction</t>
  </si>
  <si>
    <t>http://www.google.com/maps/place/49.7111,-124.5086</t>
  </si>
  <si>
    <t>Martin Prairie</t>
  </si>
  <si>
    <t>http://www.google.com/maps/place/50.662374,-119.811827</t>
  </si>
  <si>
    <t>Martin Valley</t>
  </si>
  <si>
    <t>http://www.google.com/maps/place/52.361826,-127.723285</t>
  </si>
  <si>
    <t>Marysville</t>
  </si>
  <si>
    <t>http://www.google.com/maps/place/49.637257,-115.9559</t>
  </si>
  <si>
    <t>Masset</t>
  </si>
  <si>
    <t>http://www.google.com/maps/place/54.017407,-132.1466</t>
  </si>
  <si>
    <t>Matilpi</t>
  </si>
  <si>
    <t>http://www.google.com/maps/place/50.549401,-126.184326</t>
  </si>
  <si>
    <t>Matsqui</t>
  </si>
  <si>
    <t>http://www.google.com/maps/place/49.1083,-122.291699</t>
  </si>
  <si>
    <t>http://www.google.com/maps/place/49.005994,-122.476246</t>
  </si>
  <si>
    <t>http://www.google.com/maps/place/49.104450849,-122.338804672</t>
  </si>
  <si>
    <t>Mayne</t>
  </si>
  <si>
    <t>http://www.google.com/maps/place/48.850108,-123.296975</t>
  </si>
  <si>
    <t>Mayook</t>
  </si>
  <si>
    <t>http://www.google.com/maps/place/49.486908,-115.576893</t>
  </si>
  <si>
    <t>McBride</t>
  </si>
  <si>
    <t>http://www.google.com/maps/place/53.299999,-120.166701</t>
  </si>
  <si>
    <t>McCulloch</t>
  </si>
  <si>
    <t>http://www.google.com/maps/place/49.794756,-119.190209</t>
  </si>
  <si>
    <t>McDame</t>
  </si>
  <si>
    <t>http://www.google.com/maps/place/59.185586,-129.22515</t>
  </si>
  <si>
    <t>McDonalds Landing</t>
  </si>
  <si>
    <t>http://www.google.com/maps/place/54,-126.033302</t>
  </si>
  <si>
    <t>McKearney Ranch</t>
  </si>
  <si>
    <t>http://www.google.com/maps/place/56.6333,-122.466699</t>
  </si>
  <si>
    <t>McLeese Lake</t>
  </si>
  <si>
    <t>http://www.google.com/maps/place/52.413659,-122.29621</t>
  </si>
  <si>
    <t>McLeod Lake</t>
  </si>
  <si>
    <t>http://www.google.com/maps/place/54.984563978,-123.045835417</t>
  </si>
  <si>
    <t>McLure</t>
  </si>
  <si>
    <t>http://www.google.com/maps/place/51.053898,-120.22455</t>
  </si>
  <si>
    <t>Meachen</t>
  </si>
  <si>
    <t>http://www.google.com/maps/place/49.620739,-116.267258</t>
  </si>
  <si>
    <t>Meadow Creek</t>
  </si>
  <si>
    <t>http://www.google.com/maps/place/50.239199,-116.97254</t>
  </si>
  <si>
    <t>Meadowbrook</t>
  </si>
  <si>
    <t>http://www.google.com/maps/place/49.70805423,-115.90583966</t>
  </si>
  <si>
    <t>Meadows</t>
  </si>
  <si>
    <t>http://www.google.com/maps/place/49.185902,-117.395502</t>
  </si>
  <si>
    <t>Merritt</t>
  </si>
  <si>
    <t>http://www.google.com/maps/place/50.111408,-120.789691</t>
  </si>
  <si>
    <t>Merville</t>
  </si>
  <si>
    <t>http://www.google.com/maps/place/49.784837,-125.057337</t>
  </si>
  <si>
    <t>Mesachie Lake</t>
  </si>
  <si>
    <t>http://www.google.com/maps/place/48.812435,-124.124745</t>
  </si>
  <si>
    <t>Metchosin</t>
  </si>
  <si>
    <t>http://www.google.com/maps/place/48.375649,-123.529048</t>
  </si>
  <si>
    <t>Metlakatla First Nation</t>
  </si>
  <si>
    <t>http://www.google.com/maps/place/54.336949561,-130.444229115</t>
  </si>
  <si>
    <t>Meziadin Junction</t>
  </si>
  <si>
    <t>http://www.google.com/maps/place/56.099674,-129.304736</t>
  </si>
  <si>
    <t>Mica Creek</t>
  </si>
  <si>
    <t>http://www.google.com/maps/place/52.005881,-118.561519</t>
  </si>
  <si>
    <t>Middle River</t>
  </si>
  <si>
    <t>http://www.google.com/maps/place/54.876138,-125.129788</t>
  </si>
  <si>
    <t>Midway</t>
  </si>
  <si>
    <t>http://www.google.com/maps/place/49.007136,-118.773048</t>
  </si>
  <si>
    <t>Mile 62 1/2</t>
  </si>
  <si>
    <t>http://www.google.com/maps/place/56.408379,-121.157301</t>
  </si>
  <si>
    <t>Mill Bay</t>
  </si>
  <si>
    <t>http://www.google.com/maps/place/48.644906,-123.556162</t>
  </si>
  <si>
    <t>Miller Creek</t>
  </si>
  <si>
    <t>http://www.google.com/maps/place/53.327952,-131.953695</t>
  </si>
  <si>
    <t>Minstrel Island</t>
  </si>
  <si>
    <t>http://www.google.com/maps/place/50.615391,-126.307808</t>
  </si>
  <si>
    <t>Miocene</t>
  </si>
  <si>
    <t>http://www.google.com/maps/place/52.25033,-121.771385</t>
  </si>
  <si>
    <t>Mirror Lake</t>
  </si>
  <si>
    <t>http://www.google.com/maps/place/49.8829,-116.901729</t>
  </si>
  <si>
    <t>Mission</t>
  </si>
  <si>
    <t>http://www.google.com/maps/place/49.13761,-122.303696</t>
  </si>
  <si>
    <t>Mitchell Bay</t>
  </si>
  <si>
    <t>http://www.google.com/maps/place/50.6333,-126.85</t>
  </si>
  <si>
    <t>Miworth</t>
  </si>
  <si>
    <t>http://www.google.com/maps/place/53.939852,-122.949121</t>
  </si>
  <si>
    <t>Moberly Lake</t>
  </si>
  <si>
    <t>http://www.google.com/maps/place/55.833345,-121.758464</t>
  </si>
  <si>
    <t>Moberly School Rd.</t>
  </si>
  <si>
    <t>http://www.google.com/maps/place/51.41655396,-117.01264248</t>
  </si>
  <si>
    <t>Moha</t>
  </si>
  <si>
    <t>http://www.google.com/maps/place/50.864141,-122.169651</t>
  </si>
  <si>
    <t>Monte Creek</t>
  </si>
  <si>
    <t>http://www.google.com/maps/place/50.64874,-119.958111</t>
  </si>
  <si>
    <t>Monte Lake</t>
  </si>
  <si>
    <t>http://www.google.com/maps/place/50.525429,-119.832451</t>
  </si>
  <si>
    <t>Montney</t>
  </si>
  <si>
    <t>http://www.google.com/maps/place/56.450304,-120.926493</t>
  </si>
  <si>
    <t>Montrose</t>
  </si>
  <si>
    <t>http://www.google.com/maps/place/49.078787,-117.590692</t>
  </si>
  <si>
    <t>Mooyah Bay</t>
  </si>
  <si>
    <t>http://www.google.com/maps/place/49.629531,-126.458386</t>
  </si>
  <si>
    <t>Moresby Camp</t>
  </si>
  <si>
    <t>http://www.google.com/maps/place/53.047474,-132.028869</t>
  </si>
  <si>
    <t>Moricetown (Witset First Nation)</t>
  </si>
  <si>
    <t>http://www.google.com/maps/place/55.021566266,-127.33091458</t>
  </si>
  <si>
    <t>Mount Baldy</t>
  </si>
  <si>
    <t>http://www.google.com/maps/place/49.152222,-119.237499</t>
  </si>
  <si>
    <t>Mount Currie</t>
  </si>
  <si>
    <t>http://www.google.com/maps/place/50.314754,-122.717994</t>
  </si>
  <si>
    <t>Mount Currie (Lil'wat Nation)</t>
  </si>
  <si>
    <t>http://www.google.com/maps/place/50.33212805,-122.662688197</t>
  </si>
  <si>
    <t>Mount Robson</t>
  </si>
  <si>
    <t>http://www.google.com/maps/place/53.030941,-119.227711</t>
  </si>
  <si>
    <t>Mowachaht/Muchalaht</t>
  </si>
  <si>
    <t>http://www.google.com/maps/place/49.811040011,-126.07186484</t>
  </si>
  <si>
    <t>Moyie</t>
  </si>
  <si>
    <t>http://www.google.com/maps/place/49.288788,-115.83158</t>
  </si>
  <si>
    <t>Mud Bay</t>
  </si>
  <si>
    <t>http://www.google.com/maps/place/49.4667,-124.799999</t>
  </si>
  <si>
    <t>Mud River</t>
  </si>
  <si>
    <t>http://www.google.com/maps/place/53.761239,-123.011877</t>
  </si>
  <si>
    <t>Muncho Lake</t>
  </si>
  <si>
    <t>http://www.google.com/maps/place/58.9333,-125.766702</t>
  </si>
  <si>
    <t>Murrayville</t>
  </si>
  <si>
    <t>http://www.google.com/maps/place/49.090419,-122.616176</t>
  </si>
  <si>
    <t>Musgrave Landing</t>
  </si>
  <si>
    <t>http://www.google.com/maps/place/48.751133,-123.546438</t>
  </si>
  <si>
    <t>Musqueam</t>
  </si>
  <si>
    <t>http://www.google.com/maps/place/49.22494,-123.1992</t>
  </si>
  <si>
    <t>Myrtle Point</t>
  </si>
  <si>
    <t>http://www.google.com/maps/place/49.801185,-124.480551</t>
  </si>
  <si>
    <t>Nadleh Whuten</t>
  </si>
  <si>
    <t>http://www.google.com/maps/place/54.086247902,-124.590887052</t>
  </si>
  <si>
    <t>Nahun</t>
  </si>
  <si>
    <t>http://www.google.com/maps/place/50.083301,-119.499999</t>
  </si>
  <si>
    <t>Nak'azdli Whut'en</t>
  </si>
  <si>
    <t>http://www.google.com/maps/place/54.438457861,-124.250154361</t>
  </si>
  <si>
    <t>Nak'azdli</t>
  </si>
  <si>
    <t>http://www.google.com/maps/place/54.420834,-124.394444</t>
  </si>
  <si>
    <t>Nakusp</t>
  </si>
  <si>
    <t>http://www.google.com/maps/place/50.241827,-117.799072</t>
  </si>
  <si>
    <t>Namgis First Nation</t>
  </si>
  <si>
    <t>http://www.google.com/maps/place/50.596006166,-126.935274432</t>
  </si>
  <si>
    <t>Namu</t>
  </si>
  <si>
    <t>http://www.google.com/maps/place/51.861341,-127.860426</t>
  </si>
  <si>
    <t>Nanaimo</t>
  </si>
  <si>
    <t>http://www.google.com/maps/place/49.165924,-123.939147</t>
  </si>
  <si>
    <t>Nanoose Bay</t>
  </si>
  <si>
    <t>http://www.google.com/maps/place/49.266699,-124.199999</t>
  </si>
  <si>
    <t>Nanoose First Nation</t>
  </si>
  <si>
    <t>http://www.google.com/maps/place/49.252999981,-124.130031842</t>
  </si>
  <si>
    <t>Naramata</t>
  </si>
  <si>
    <t>http://www.google.com/maps/place/49.594183,-119.587073</t>
  </si>
  <si>
    <t>Nass Camp</t>
  </si>
  <si>
    <t>http://www.google.com/maps/place/55.288422,-129.005623</t>
  </si>
  <si>
    <t>Nazko</t>
  </si>
  <si>
    <t>http://www.google.com/maps/place/53,-123.616699</t>
  </si>
  <si>
    <t>Nazko First Nation</t>
  </si>
  <si>
    <t>http://www.google.com/maps/place/52.941256207,-123.580661728</t>
  </si>
  <si>
    <t>http://www.google.com/maps/place/53.217921,-123.501972</t>
  </si>
  <si>
    <t>Nee-Tahi-Buhn</t>
  </si>
  <si>
    <t>http://www.google.com/maps/place/54.007445,-125.956161</t>
  </si>
  <si>
    <t>http://www.google.com/maps/place/53.932956956,-125.66736571</t>
  </si>
  <si>
    <t>Nelson</t>
  </si>
  <si>
    <t>http://www.google.com/maps/place/49.497478,-117.28238</t>
  </si>
  <si>
    <t>Nelway</t>
  </si>
  <si>
    <t>http://www.google.com/maps/place/49.01466,-117.272979</t>
  </si>
  <si>
    <t>Nemaiah Valley</t>
  </si>
  <si>
    <t>http://www.google.com/maps/place/51.477637,-123.886932</t>
  </si>
  <si>
    <t>Nenagwas (Tlowitsis Nation)</t>
  </si>
  <si>
    <t>http://www.google.com/maps/place/49.908593,-125.208974</t>
  </si>
  <si>
    <t>Neskonlith</t>
  </si>
  <si>
    <t>http://www.google.com/maps/place/50.773332534,-119.730580052</t>
  </si>
  <si>
    <t>New Aiyansh (Nisga'a Village of New Aiyansh)</t>
  </si>
  <si>
    <t>http://www.google.com/maps/place/55.20553,-129.078713</t>
  </si>
  <si>
    <t>New Brighton</t>
  </si>
  <si>
    <t>http://www.google.com/maps/place/49.45,-123.433299</t>
  </si>
  <si>
    <t>New Denver</t>
  </si>
  <si>
    <t>http://www.google.com/maps/place/49.9917,-117.373601</t>
  </si>
  <si>
    <t>New Hazelton</t>
  </si>
  <si>
    <t>http://www.google.com/maps/place/55.246598,-127.585767</t>
  </si>
  <si>
    <t>New Westminster</t>
  </si>
  <si>
    <t>http://www.google.com/maps/place/49.2167,-122.9167</t>
  </si>
  <si>
    <t>http://www.google.com/maps/place/49.236323,-123.023974</t>
  </si>
  <si>
    <t>Urban First Nations Secondary Reserve</t>
  </si>
  <si>
    <t>Niagara</t>
  </si>
  <si>
    <t>http://www.google.com/maps/place/49.107056,-118.46584</t>
  </si>
  <si>
    <t>Nicholson</t>
  </si>
  <si>
    <t>http://www.google.com/maps/place/51.2481,-116.901429</t>
  </si>
  <si>
    <t>Nicomen</t>
  </si>
  <si>
    <t>http://www.google.com/maps/place/50.264437138,-121.39824636</t>
  </si>
  <si>
    <t>Nimpkish</t>
  </si>
  <si>
    <t>http://www.google.com/maps/place/50.3333,-126.916701</t>
  </si>
  <si>
    <t>Nimpo Lake</t>
  </si>
  <si>
    <t>http://www.google.com/maps/place/52.336387,-125.140173</t>
  </si>
  <si>
    <t>Nisga'a Village of Gingolx</t>
  </si>
  <si>
    <t>http://www.google.com/maps/place/54.994412418,-129.957333439</t>
  </si>
  <si>
    <t>Nooaitch</t>
  </si>
  <si>
    <t>http://www.google.com/maps/place/50.153435773,-121.035106361</t>
  </si>
  <si>
    <t>Nootka</t>
  </si>
  <si>
    <t>http://www.google.com/maps/place/49.624775,-126.627196</t>
  </si>
  <si>
    <t>Noralee</t>
  </si>
  <si>
    <t>http://www.google.com/maps/place/53.983301,-126.4333</t>
  </si>
  <si>
    <t>Norbury Lake</t>
  </si>
  <si>
    <t>http://www.google.com/maps/place/49.53023111,-115.47897146</t>
  </si>
  <si>
    <t>North Bend</t>
  </si>
  <si>
    <t>http://www.google.com/maps/place/49.883299,-121.449999</t>
  </si>
  <si>
    <t>North Delta</t>
  </si>
  <si>
    <t>http://www.google.com/maps/place/49.154715,-122.911401</t>
  </si>
  <si>
    <t>North Premier Lake</t>
  </si>
  <si>
    <t>http://www.google.com/maps/place/49.9749634,-115.6741719</t>
  </si>
  <si>
    <t>North Saanich</t>
  </si>
  <si>
    <t>http://www.google.com/maps/place/48.621723,-123.421463</t>
  </si>
  <si>
    <t>North Vancouver</t>
  </si>
  <si>
    <t>http://www.google.com/maps/place/49.314238,-123.067197</t>
  </si>
  <si>
    <t>Notch Hill</t>
  </si>
  <si>
    <t>http://www.google.com/maps/place/50.852836,-119.435111</t>
  </si>
  <si>
    <t>N'Quatqua</t>
  </si>
  <si>
    <t>http://www.google.com/maps/place/50.527549614,-122.484196977</t>
  </si>
  <si>
    <t>Nuchatlaht</t>
  </si>
  <si>
    <t>http://www.google.com/maps/place/49.990261631,-126.942083034</t>
  </si>
  <si>
    <t>Nukko Lake</t>
  </si>
  <si>
    <t>http://www.google.com/maps/place/54.083301,-122.983299</t>
  </si>
  <si>
    <t>Nulki</t>
  </si>
  <si>
    <t>http://www.google.com/maps/place/53.918487,-124.196575</t>
  </si>
  <si>
    <t>Nursery</t>
  </si>
  <si>
    <t>http://www.google.com/maps/place/49.016667,-118.4</t>
  </si>
  <si>
    <t>Nuxalk Nation</t>
  </si>
  <si>
    <t>http://www.google.com/maps/place/52.363600918,-126.710542817</t>
  </si>
  <si>
    <t>Oak Bay</t>
  </si>
  <si>
    <t>http://www.google.com/maps/place/48.430129,-123.308908</t>
  </si>
  <si>
    <t>Ocean Falls</t>
  </si>
  <si>
    <t>http://www.google.com/maps/place/52.347209,-127.6885</t>
  </si>
  <si>
    <t>Ocean Grove</t>
  </si>
  <si>
    <t>http://www.google.com/maps/place/49.952389,-125.201527</t>
  </si>
  <si>
    <t>Ogden</t>
  </si>
  <si>
    <t>http://www.google.com/maps/place/50.7819,-122.8222</t>
  </si>
  <si>
    <t>Okanagan Centre</t>
  </si>
  <si>
    <t>http://www.google.com/maps/place/50.049999,-119.45</t>
  </si>
  <si>
    <t>Okanagan Falls</t>
  </si>
  <si>
    <t>http://www.google.com/maps/place/49.342811,-119.571233</t>
  </si>
  <si>
    <t>Okanagan Mission</t>
  </si>
  <si>
    <t>http://www.google.com/maps/place/49.816701,-119.4833</t>
  </si>
  <si>
    <t>Okanagan</t>
  </si>
  <si>
    <t>http://www.google.com/maps/place/50.007636,-119.396944</t>
  </si>
  <si>
    <t>http://www.google.com/maps/place/50.247252,-119.337691</t>
  </si>
  <si>
    <t>http://www.google.com/maps/place/50.234306,-119.448288</t>
  </si>
  <si>
    <t>http://www.google.com/maps/place/50.430341,-119.341435</t>
  </si>
  <si>
    <t>http://www.google.com/maps/place/50.356222024,-119.318103845</t>
  </si>
  <si>
    <t>Olalla</t>
  </si>
  <si>
    <t>http://www.google.com/maps/place/49.263407,-119.829031</t>
  </si>
  <si>
    <t>Old Fort</t>
  </si>
  <si>
    <t>http://www.google.com/maps/place/56.202176,-120.82327</t>
  </si>
  <si>
    <t>http://www.google.com/maps/place/55.037629,-126.317515</t>
  </si>
  <si>
    <t>Old Massett (Old Massett Village Council)</t>
  </si>
  <si>
    <t>http://www.google.com/maps/place/54.034414102,-132.175030324</t>
  </si>
  <si>
    <t>Old Town</t>
  </si>
  <si>
    <t>http://www.google.com/maps/place/49.550001,-115.9667</t>
  </si>
  <si>
    <t>Oliver</t>
  </si>
  <si>
    <t>http://www.google.com/maps/place/49.182583,-119.552692</t>
  </si>
  <si>
    <t>Oliver's Landing</t>
  </si>
  <si>
    <t>http://www.google.com/maps/place/49.583301,-123.220801</t>
  </si>
  <si>
    <t>Oona River</t>
  </si>
  <si>
    <t>http://www.google.com/maps/place/53.946875,-130.255822</t>
  </si>
  <si>
    <t>Ootischenia</t>
  </si>
  <si>
    <t>http://www.google.com/maps/place/49.2833,-117.6333</t>
  </si>
  <si>
    <t>Ootsa Lake</t>
  </si>
  <si>
    <t>http://www.google.com/maps/place/53.80677,-126.041852</t>
  </si>
  <si>
    <t>Opitsat (Tla-o-qui-aht First Nations)</t>
  </si>
  <si>
    <t>http://www.google.com/maps/place/49.173348235,-125.912071784</t>
  </si>
  <si>
    <t>Oregon Jack Creek</t>
  </si>
  <si>
    <t>http://www.google.com/maps/place/50.666701,-121.266699</t>
  </si>
  <si>
    <t>Osborn</t>
  </si>
  <si>
    <t>http://www.google.com/maps/place/56.604199,-120.377801</t>
  </si>
  <si>
    <t>Osland</t>
  </si>
  <si>
    <t>http://www.google.com/maps/place/54.137204,-130.160619</t>
  </si>
  <si>
    <t>Osoyoos</t>
  </si>
  <si>
    <t>http://www.google.com/maps/place/49.031096,-119.464802</t>
  </si>
  <si>
    <t>http://www.google.com/maps/place/49.184677743,-119.536597194</t>
  </si>
  <si>
    <t>Oweekeno (Wuikinuxv Nation)</t>
  </si>
  <si>
    <t>http://www.google.com/maps/place/51.680112586,-127.23206379</t>
  </si>
  <si>
    <t>Owen Bay</t>
  </si>
  <si>
    <t>http://www.google.com/maps/place/50.316879,-125.214114</t>
  </si>
  <si>
    <t>Oyama</t>
  </si>
  <si>
    <t>http://www.google.com/maps/place/50.111076,-119.367611</t>
  </si>
  <si>
    <t>Oyster River</t>
  </si>
  <si>
    <t>http://www.google.com/maps/place/49.87375,-125.129065</t>
  </si>
  <si>
    <t>Pacheedaht First Nation</t>
  </si>
  <si>
    <t>http://www.google.com/maps/place/48.576773609,-124.407701127</t>
  </si>
  <si>
    <t>Panorama</t>
  </si>
  <si>
    <t>http://www.google.com/maps/place/50.458333,-116.2375</t>
  </si>
  <si>
    <t>Park Siding</t>
  </si>
  <si>
    <t>http://www.google.com/maps/place/49.172462,-117.493484</t>
  </si>
  <si>
    <t>Parksville</t>
  </si>
  <si>
    <t>http://www.google.com/maps/place/49.322695,-124.32666</t>
  </si>
  <si>
    <t>Parson</t>
  </si>
  <si>
    <t>http://www.google.com/maps/place/51.070818,-116.632488</t>
  </si>
  <si>
    <t>Pass Creek</t>
  </si>
  <si>
    <t>http://www.google.com/maps/place/49.38848056,-114.679275</t>
  </si>
  <si>
    <t>Passmore</t>
  </si>
  <si>
    <t>http://www.google.com/maps/place/49.533333,-117.65</t>
  </si>
  <si>
    <t>Paterson</t>
  </si>
  <si>
    <t>http://www.google.com/maps/place/49.00668,-117.83111</t>
  </si>
  <si>
    <t>Pauquachin</t>
  </si>
  <si>
    <t>http://www.google.com/maps/place/48.627153456,-123.458456922</t>
  </si>
  <si>
    <t>Pavilion (Ts'kw'aylaxw First Nation)</t>
  </si>
  <si>
    <t>http://www.google.com/maps/place/50.885892747,-121.818992986</t>
  </si>
  <si>
    <t>Peachland</t>
  </si>
  <si>
    <t>http://www.google.com/maps/place/49.778638,-119.736108</t>
  </si>
  <si>
    <t>Peejay</t>
  </si>
  <si>
    <t>http://www.google.com/maps/place/56.883299,-120.6167</t>
  </si>
  <si>
    <t>Pemberton</t>
  </si>
  <si>
    <t>http://www.google.com/maps/place/50.318067,-122.798189</t>
  </si>
  <si>
    <t>Pemberton Meadows</t>
  </si>
  <si>
    <t>http://www.google.com/maps/place/50.4417,-122.9167</t>
  </si>
  <si>
    <t>Pendleton Bay</t>
  </si>
  <si>
    <t>http://www.google.com/maps/place/54.516701,-125.716699</t>
  </si>
  <si>
    <t>Penelakut (Penelakut Tribe)</t>
  </si>
  <si>
    <t>http://www.google.com/maps/place/48.97149163,-123.658393775</t>
  </si>
  <si>
    <t>Penny</t>
  </si>
  <si>
    <t>http://www.google.com/maps/place/53.847405,-121.283521</t>
  </si>
  <si>
    <t>Penticton</t>
  </si>
  <si>
    <t>http://www.google.com/maps/place/49.482156,-119.584947</t>
  </si>
  <si>
    <t>http://www.google.com/maps/place/49.49136808,-119.644762842</t>
  </si>
  <si>
    <t>Perow</t>
  </si>
  <si>
    <t>http://www.google.com/maps/place/54.52018,-126.440459</t>
  </si>
  <si>
    <t>Perrys</t>
  </si>
  <si>
    <t>http://www.google.com/maps/place/49.65833333,-117.5111111</t>
  </si>
  <si>
    <t>Peters First Nation</t>
  </si>
  <si>
    <t>http://www.google.com/maps/place/49.293865117,-121.657945525</t>
  </si>
  <si>
    <t>Phillips Arm</t>
  </si>
  <si>
    <t>http://www.google.com/maps/place/50.545928,-125.356483</t>
  </si>
  <si>
    <t>Pinantan Lake</t>
  </si>
  <si>
    <t>http://www.google.com/maps/place/50.726423,-120.036217</t>
  </si>
  <si>
    <t>Pinchi Lake</t>
  </si>
  <si>
    <t>http://www.google.com/maps/place/54.62715,-124.404205</t>
  </si>
  <si>
    <t>Pinchi</t>
  </si>
  <si>
    <t>http://www.google.com/maps/place/54.570593,-124.493298</t>
  </si>
  <si>
    <t>Pine Valley</t>
  </si>
  <si>
    <t>http://www.google.com/maps/place/52.175254,-122.089671</t>
  </si>
  <si>
    <t>http://www.google.com/maps/place/55.636062,-122.114868</t>
  </si>
  <si>
    <t>Pinetree</t>
  </si>
  <si>
    <t>http://www.google.com/maps/place/49.775021,-124.418874</t>
  </si>
  <si>
    <t>Pineview</t>
  </si>
  <si>
    <t>http://www.google.com/maps/place/53.836664,-122.65769</t>
  </si>
  <si>
    <t>Pink Mountain</t>
  </si>
  <si>
    <t>http://www.google.com/maps/place/57.035654,-122.507348</t>
  </si>
  <si>
    <t>Pitt Meadows</t>
  </si>
  <si>
    <t>http://www.google.com/maps/place/49.217152,-122.686296</t>
  </si>
  <si>
    <t>Playmor Junction</t>
  </si>
  <si>
    <t>http://www.google.com/maps/place/49.45,-117.53333</t>
  </si>
  <si>
    <t>Pleasant Camp</t>
  </si>
  <si>
    <t>http://www.google.com/maps/place/59.454639,-136.365147</t>
  </si>
  <si>
    <t>Pleasantside</t>
  </si>
  <si>
    <t>http://www.google.com/maps/place/49.293415,-122.847407</t>
  </si>
  <si>
    <t>Pope Landing</t>
  </si>
  <si>
    <t>http://www.google.com/maps/place/49.614544,-124.048368</t>
  </si>
  <si>
    <t>Popkum</t>
  </si>
  <si>
    <t>http://www.google.com/maps/place/49.20022,-121.736082</t>
  </si>
  <si>
    <t>http://www.google.com/maps/place/49.209512856,-121.710082836</t>
  </si>
  <si>
    <t>Porcher Island</t>
  </si>
  <si>
    <t>http://www.google.com/maps/place/54.086718,-130.392354</t>
  </si>
  <si>
    <t>Port Alberni</t>
  </si>
  <si>
    <t>http://www.google.com/maps/place/49.2417,-124.800001</t>
  </si>
  <si>
    <t>Port Alice</t>
  </si>
  <si>
    <t>http://www.google.com/maps/place/50.3833,-127.449998</t>
  </si>
  <si>
    <t>Port Clements</t>
  </si>
  <si>
    <t>http://www.google.com/maps/place/53.685201,-132.178755</t>
  </si>
  <si>
    <t>Port Coquitlam</t>
  </si>
  <si>
    <t>http://www.google.com/maps/place/49.25668,-122.76166</t>
  </si>
  <si>
    <t>Port Edward</t>
  </si>
  <si>
    <t>http://www.google.com/maps/place/54.222428,-130.288055</t>
  </si>
  <si>
    <t>Port Hardy</t>
  </si>
  <si>
    <t>http://www.google.com/maps/place/50.71889,-127.506636</t>
  </si>
  <si>
    <t>Port McNeill</t>
  </si>
  <si>
    <t>http://www.google.com/maps/place/50.585995,-127.079118</t>
  </si>
  <si>
    <t>Port Moody</t>
  </si>
  <si>
    <t>http://www.google.com/maps/place/49.278646,-122.867626</t>
  </si>
  <si>
    <t>Port Neville</t>
  </si>
  <si>
    <t>http://www.google.com/maps/place/50.4929341,-126.0858154</t>
  </si>
  <si>
    <t>Port Renfrew</t>
  </si>
  <si>
    <t>http://www.google.com/maps/place/48.557441,-124.404856</t>
  </si>
  <si>
    <t>Port Washington</t>
  </si>
  <si>
    <t>http://www.google.com/maps/place/48.816603,-123.321192</t>
  </si>
  <si>
    <t>Powder King</t>
  </si>
  <si>
    <t>http://www.google.com/maps/place/55.350502,-122.614545</t>
  </si>
  <si>
    <t>Powell River</t>
  </si>
  <si>
    <t>http://www.google.com/maps/place/49.871999,-124.546497</t>
  </si>
  <si>
    <t>Premier Lake</t>
  </si>
  <si>
    <t>http://www.google.com/maps/place/49.951705,-115.658678</t>
  </si>
  <si>
    <t>Prespatou</t>
  </si>
  <si>
    <t>http://www.google.com/maps/place/56.922264,-121.062581</t>
  </si>
  <si>
    <t>Prince George</t>
  </si>
  <si>
    <t>http://www.google.com/maps/place/53.911582,-122.775661</t>
  </si>
  <si>
    <t>Prince Rupert</t>
  </si>
  <si>
    <t>http://www.google.com/maps/place/54.315031,-130.315415</t>
  </si>
  <si>
    <t>Princeton</t>
  </si>
  <si>
    <t>http://www.google.com/maps/place/49.4524,-120.51419</t>
  </si>
  <si>
    <t>Pritchard</t>
  </si>
  <si>
    <t>http://www.google.com/maps/place/50.685139,-119.812186</t>
  </si>
  <si>
    <t xml:space="preserve">Yes </t>
  </si>
  <si>
    <t>Procter</t>
  </si>
  <si>
    <t>http://www.google.com/maps/place/49.615578,-116.95582</t>
  </si>
  <si>
    <t>Progress</t>
  </si>
  <si>
    <t>http://www.google.com/maps/place/55.781707,-120.716192</t>
  </si>
  <si>
    <t>Promontory</t>
  </si>
  <si>
    <t>http://www.google.com/maps/place/49.100616,-121.937262</t>
  </si>
  <si>
    <t>Prophet River First Nation</t>
  </si>
  <si>
    <t>http://www.google.com/maps/place/58.092540436,-122.697530337</t>
  </si>
  <si>
    <t>Punchaw</t>
  </si>
  <si>
    <t>http://www.google.com/maps/place/53.430648,-123.182408</t>
  </si>
  <si>
    <t>Qualicum Bay</t>
  </si>
  <si>
    <t>http://www.google.com/maps/place/49.404524,-124.632782</t>
  </si>
  <si>
    <t>Qualicum Beach</t>
  </si>
  <si>
    <t>http://www.google.com/maps/place/49.347534,-124.442359</t>
  </si>
  <si>
    <t>Qualicum First Nation</t>
  </si>
  <si>
    <t>http://www.google.com/maps/place/49.394389896,-124.61630108</t>
  </si>
  <si>
    <t>Quathiaski Cove</t>
  </si>
  <si>
    <t>http://www.google.com/maps/place/50.045421,-125.210343</t>
  </si>
  <si>
    <t>Quatsino</t>
  </si>
  <si>
    <t>http://www.google.com/maps/place/50.535722,-127.65214</t>
  </si>
  <si>
    <t>Quatsino First Nation</t>
  </si>
  <si>
    <t>http://www.google.com/maps/place/50.614095,-127.57128</t>
  </si>
  <si>
    <t>Queens Bay</t>
  </si>
  <si>
    <t>http://www.google.com/maps/place/49.65673889,-116.932875</t>
  </si>
  <si>
    <t>Queens Cove</t>
  </si>
  <si>
    <t>http://www.google.com/maps/place/49.884993,-126.985584</t>
  </si>
  <si>
    <t>Quesnel</t>
  </si>
  <si>
    <t>http://www.google.com/maps/place/52.980551,-122.50429</t>
  </si>
  <si>
    <t>Quesnel Forks</t>
  </si>
  <si>
    <t>http://www.google.com/maps/place/52.656395,-121.662565</t>
  </si>
  <si>
    <t>Quilchena</t>
  </si>
  <si>
    <t>http://www.google.com/maps/place/50.16623333,-120.49958333</t>
  </si>
  <si>
    <t>Radium Hot Springs</t>
  </si>
  <si>
    <t>http://www.google.com/maps/place/50.623004,-116.080487</t>
  </si>
  <si>
    <t>Ranchero</t>
  </si>
  <si>
    <t>http://www.google.com/maps/place/50.657044,-119.198328</t>
  </si>
  <si>
    <t>Raspberry</t>
  </si>
  <si>
    <t>http://www.google.com/maps/place/49.335768,-117.657419</t>
  </si>
  <si>
    <t>Rayleigh</t>
  </si>
  <si>
    <t>http://www.google.com/maps/place/50.797384,-120.319733</t>
  </si>
  <si>
    <t>Read Island</t>
  </si>
  <si>
    <t>http://www.google.com/maps/place/50.181173,-125.085931</t>
  </si>
  <si>
    <t>Red Bluff</t>
  </si>
  <si>
    <t>http://www.google.com/maps/place/52.965374,-122.460751</t>
  </si>
  <si>
    <t>Red Bluff (Lhtako Dene Nation)</t>
  </si>
  <si>
    <t>http://www.google.com/maps/place/52.954894358,-122.451089423</t>
  </si>
  <si>
    <t>Red Mountain Rd</t>
  </si>
  <si>
    <t>http://www.google.com/maps/place/49.90469722,-117.36173333</t>
  </si>
  <si>
    <t>Red Rock</t>
  </si>
  <si>
    <t>http://www.google.com/maps/place/53.68862,-122.670865</t>
  </si>
  <si>
    <t>Redstone</t>
  </si>
  <si>
    <t>http://www.google.com/maps/place/52.1333,-123.699999</t>
  </si>
  <si>
    <t>Refuge Cove</t>
  </si>
  <si>
    <t>http://www.google.com/maps/place/50.1237487,-124.8390156</t>
  </si>
  <si>
    <t>Reid Lake</t>
  </si>
  <si>
    <t>http://www.google.com/maps/place/53.9667,-123.099998</t>
  </si>
  <si>
    <t>Remo</t>
  </si>
  <si>
    <t>http://www.google.com/maps/place/54.500695,-128.718544</t>
  </si>
  <si>
    <t>Renata</t>
  </si>
  <si>
    <t>http://www.google.com/maps/place/49.426789,-118.106963</t>
  </si>
  <si>
    <t>Retallack</t>
  </si>
  <si>
    <t>http://www.google.com/maps/place/50.041437,-117.139516</t>
  </si>
  <si>
    <t>Revelstoke</t>
  </si>
  <si>
    <t>http://www.google.com/maps/place/51.001215,-118.196239</t>
  </si>
  <si>
    <t>Rhone</t>
  </si>
  <si>
    <t>http://www.google.com/maps/place/49.219018,-119.018312</t>
  </si>
  <si>
    <t>Rich Bar</t>
  </si>
  <si>
    <t>http://www.google.com/maps/place/52.914898,-122.45647</t>
  </si>
  <si>
    <t>Richmond</t>
  </si>
  <si>
    <t>http://www.google.com/maps/place/49.153856,-123.158203</t>
  </si>
  <si>
    <t>Riondel</t>
  </si>
  <si>
    <t>http://www.google.com/maps/place/49.761771,-116.856238</t>
  </si>
  <si>
    <t>Riske Creek</t>
  </si>
  <si>
    <t>http://www.google.com/maps/place/51.959617,-122.518247</t>
  </si>
  <si>
    <t>River Jordan</t>
  </si>
  <si>
    <t>http://www.google.com/maps/place/48.42207,-124.050469</t>
  </si>
  <si>
    <t>Rivers Inlet</t>
  </si>
  <si>
    <t>http://www.google.com/maps/place/51.684164,-127.259337</t>
  </si>
  <si>
    <t>Roberts Creek</t>
  </si>
  <si>
    <t>http://www.google.com/maps/place/49.426045,-123.645618</t>
  </si>
  <si>
    <t>Robson</t>
  </si>
  <si>
    <t>http://www.google.com/maps/place/49.337472,-117.691433</t>
  </si>
  <si>
    <t>Rock Bay</t>
  </si>
  <si>
    <t>http://www.google.com/maps/place/50.332308,-125.486283</t>
  </si>
  <si>
    <t>Rock Creek</t>
  </si>
  <si>
    <t>http://www.google.com/maps/place/49.059618,-118.999025</t>
  </si>
  <si>
    <t>Roe Lake</t>
  </si>
  <si>
    <t>http://www.google.com/maps/place/51.520843,-120.831329</t>
  </si>
  <si>
    <t>Rogers Pass</t>
  </si>
  <si>
    <t>http://www.google.com/maps/place/51.300856,-117.521284</t>
  </si>
  <si>
    <t>Rolla</t>
  </si>
  <si>
    <t>http://www.google.com/maps/place/55.89861,-120.142591</t>
  </si>
  <si>
    <t>Roosville</t>
  </si>
  <si>
    <t>http://www.google.com/maps/place/49.023629,-115.046938</t>
  </si>
  <si>
    <t>Rose Harbour</t>
  </si>
  <si>
    <t>http://www.google.com/maps/place/52.14638,-131.0765649</t>
  </si>
  <si>
    <t>Rose Prairie</t>
  </si>
  <si>
    <t>http://www.google.com/maps/place/56.50867,-120.783026</t>
  </si>
  <si>
    <t>Rosebery</t>
  </si>
  <si>
    <t>http://www.google.com/maps/place/50.0333,-117.411099</t>
  </si>
  <si>
    <t>Rosedale</t>
  </si>
  <si>
    <t>http://www.google.com/maps/place/49.182012,-121.804383</t>
  </si>
  <si>
    <t>Rosen Lake</t>
  </si>
  <si>
    <t>http://www.google.com/maps/place/49.394167,-115.254167</t>
  </si>
  <si>
    <t>Rossland</t>
  </si>
  <si>
    <t>http://www.google.com/maps/place/49.07746,-117.800782</t>
  </si>
  <si>
    <t>Rosswood</t>
  </si>
  <si>
    <t>http://www.google.com/maps/place/54.8,-128.7667</t>
  </si>
  <si>
    <t>Round Lake</t>
  </si>
  <si>
    <t>http://www.google.com/maps/place/54.664828,-126.922589</t>
  </si>
  <si>
    <t>Royston</t>
  </si>
  <si>
    <t>http://www.google.com/maps/place/49.645411,-124.945195</t>
  </si>
  <si>
    <t>Ruby Creek</t>
  </si>
  <si>
    <t>http://www.google.com/maps/place/49.34684,-121.596578</t>
  </si>
  <si>
    <t>Rumble Beach</t>
  </si>
  <si>
    <t>http://www.google.com/maps/place/50.426493,-127.48156</t>
  </si>
  <si>
    <t>Rutland</t>
  </si>
  <si>
    <t>http://www.google.com/maps/place/49.888253,-119.391029</t>
  </si>
  <si>
    <t>Saanich</t>
  </si>
  <si>
    <t>http://www.google.com/maps/place/48.487848,-123.387968</t>
  </si>
  <si>
    <t>Saanichton</t>
  </si>
  <si>
    <t>http://www.google.com/maps/place/48.6,-123.416699</t>
  </si>
  <si>
    <t>Saik'uz First Nation</t>
  </si>
  <si>
    <t>http://www.google.com/maps/place/53.943390537,-124.114033181</t>
  </si>
  <si>
    <t>Salmo</t>
  </si>
  <si>
    <t>http://www.google.com/maps/place/49.191615,-117.276785</t>
  </si>
  <si>
    <t>Salmon Arm</t>
  </si>
  <si>
    <t>http://www.google.com/maps/place/50.7,-119.2667</t>
  </si>
  <si>
    <t>Salmon Valley</t>
  </si>
  <si>
    <t>http://www.google.com/maps/place/54.0833,-122.699998</t>
  </si>
  <si>
    <t>Saltair</t>
  </si>
  <si>
    <t>http://www.google.com/maps/place/48.957099,-123.773655</t>
  </si>
  <si>
    <t>Saltery Bay</t>
  </si>
  <si>
    <t>http://www.google.com/maps/place/49.7833,-124.183299</t>
  </si>
  <si>
    <t>Samahquam</t>
  </si>
  <si>
    <t>http://www.google.com/maps/place/50.051308,-122.539473</t>
  </si>
  <si>
    <t>http://www.google.com/maps/place/49.990575735,-122.458107698</t>
  </si>
  <si>
    <t>Sanca</t>
  </si>
  <si>
    <t>http://www.google.com/maps/place/49.391667,-116.735</t>
  </si>
  <si>
    <t>Sandon</t>
  </si>
  <si>
    <t>http://www.google.com/maps/place/49.9833,-117.233299</t>
  </si>
  <si>
    <t>Sandspit</t>
  </si>
  <si>
    <t>http://www.google.com/maps/place/53.247917,-131.81443</t>
  </si>
  <si>
    <t>Saratoga Beach</t>
  </si>
  <si>
    <t>http://www.google.com/maps/place/49.859496,-125.11572</t>
  </si>
  <si>
    <t>Sardis</t>
  </si>
  <si>
    <t>http://www.google.com/maps/place/49.136678,-121.959138</t>
  </si>
  <si>
    <t>Sarita</t>
  </si>
  <si>
    <t>http://www.google.com/maps/place/48.8833,-125.0333</t>
  </si>
  <si>
    <t>Saseenos</t>
  </si>
  <si>
    <t>http://www.google.com/maps/place/48.390762,-123.668557</t>
  </si>
  <si>
    <t>Saturna</t>
  </si>
  <si>
    <t>http://www.google.com/maps/place/48.794533,-123.194647</t>
  </si>
  <si>
    <t>Saulteau First Nations</t>
  </si>
  <si>
    <t>http://www.google.com/maps/place/55.852219195,-121.653003729</t>
  </si>
  <si>
    <t>Savona</t>
  </si>
  <si>
    <t>http://www.google.com/maps/place/50.75111,-120.840527</t>
  </si>
  <si>
    <t>Sayward</t>
  </si>
  <si>
    <t>http://www.google.com/maps/place/50.377036,-125.951954</t>
  </si>
  <si>
    <t>Scotch Creek</t>
  </si>
  <si>
    <t>http://www.google.com/maps/place/50.901374,-119.450878</t>
  </si>
  <si>
    <t>Scowlitz (Sq'éwlets)</t>
  </si>
  <si>
    <t>http://www.google.com/maps/place/49.2359419,-122.00245605</t>
  </si>
  <si>
    <t>Seabird Island</t>
  </si>
  <si>
    <t>http://www.google.com/maps/place/49.255121717,-121.730396716</t>
  </si>
  <si>
    <t>Seaford</t>
  </si>
  <si>
    <t>http://www.google.com/maps/place/50.0833,-124.899999</t>
  </si>
  <si>
    <t>Sechelt</t>
  </si>
  <si>
    <t>http://www.google.com/maps/place/49.479394,-123.762234</t>
  </si>
  <si>
    <t>Sechelt Indian Government District (Sechelt)</t>
  </si>
  <si>
    <t>http://www.google.com/maps/place/49.473899608,-123.749955536</t>
  </si>
  <si>
    <t>Secret Cove</t>
  </si>
  <si>
    <t>http://www.google.com/maps/place/49.536264,-123.951887</t>
  </si>
  <si>
    <t>Selma Park</t>
  </si>
  <si>
    <t>http://www.google.com/maps/place/49.458471,-123.733333</t>
  </si>
  <si>
    <t>Semiahmoo</t>
  </si>
  <si>
    <t>http://www.google.com/maps/place/49.014531999,-122.77774078</t>
  </si>
  <si>
    <t>Seton Lake</t>
  </si>
  <si>
    <t>http://www.google.com/maps/place/50.704731,-122.281307</t>
  </si>
  <si>
    <t>Seton Portage</t>
  </si>
  <si>
    <t>http://www.google.com/maps/place/50.706903,-122.288958</t>
  </si>
  <si>
    <t>Seven Mile Corner</t>
  </si>
  <si>
    <t>http://www.google.com/maps/place/55.897555,-120.32426</t>
  </si>
  <si>
    <t>Sewall</t>
  </si>
  <si>
    <t>http://www.google.com/maps/place/53.762475,-132.298066</t>
  </si>
  <si>
    <t>Sewell Inlet</t>
  </si>
  <si>
    <t>http://www.google.com/maps/place/52.874898,-131.987129</t>
  </si>
  <si>
    <t>Seymour Arm</t>
  </si>
  <si>
    <t>http://www.google.com/maps/place/51.248414,-118.939566</t>
  </si>
  <si>
    <t>Seymour Heights</t>
  </si>
  <si>
    <t>http://www.google.com/maps/place/49.319242,-123.001638</t>
  </si>
  <si>
    <t>Shackan</t>
  </si>
  <si>
    <t>http://www.google.com/maps/place/50.29338822,-121.175373007</t>
  </si>
  <si>
    <t>Shady Valley</t>
  </si>
  <si>
    <t>http://www.google.com/maps/place/53.979329,-122.726887</t>
  </si>
  <si>
    <t>Shalalth (Tsal'alh)</t>
  </si>
  <si>
    <t>http://www.google.com/maps/place/50.72916019,-122.214439072</t>
  </si>
  <si>
    <t>Shawl Bay</t>
  </si>
  <si>
    <t>http://www.google.com/maps/place/50.843285,-126.560418</t>
  </si>
  <si>
    <t>Shawnigan Lake</t>
  </si>
  <si>
    <t>http://www.google.com/maps/place/48.653523,-123.621993</t>
  </si>
  <si>
    <t>Shearwater</t>
  </si>
  <si>
    <t>http://www.google.com/maps/place/52.146602,-128.091995</t>
  </si>
  <si>
    <t>Shelley</t>
  </si>
  <si>
    <t>http://www.google.com/maps/place/54,-122.616699</t>
  </si>
  <si>
    <t>Shelter Bay</t>
  </si>
  <si>
    <t>http://www.google.com/maps/place/50.635234,-117.925232</t>
  </si>
  <si>
    <t>http://www.google.com/maps/place/50.65839,-117.94079</t>
  </si>
  <si>
    <t>Shelter Point</t>
  </si>
  <si>
    <t>http://www.google.com/maps/place/49.940279,-125.190691</t>
  </si>
  <si>
    <t>Shirley</t>
  </si>
  <si>
    <t>http://www.google.com/maps/place/48.389793,-123.904422</t>
  </si>
  <si>
    <t>Shoreacres</t>
  </si>
  <si>
    <t>http://www.google.com/maps/place/49.430727,-117.52685</t>
  </si>
  <si>
    <t>Shoreholme</t>
  </si>
  <si>
    <t>http://www.google.com/maps/place/50.299999,-117.850001</t>
  </si>
  <si>
    <t>Shulus (Lower Nicola)</t>
  </si>
  <si>
    <t>http://www.google.com/maps/place/50.138327736,-120.857681537</t>
  </si>
  <si>
    <t>Shuswap</t>
  </si>
  <si>
    <t>http://www.google.com/maps/place/50.789607,-119.708753</t>
  </si>
  <si>
    <t>Shuswap Falls</t>
  </si>
  <si>
    <t>http://www.google.com/maps/place/50.294024,-118.805096</t>
  </si>
  <si>
    <t>http://www.google.com/maps/place/50.51585948,-116.007264788</t>
  </si>
  <si>
    <t>Shutty Bench</t>
  </si>
  <si>
    <t>http://www.google.com/maps/place/49.962867,-116.907333</t>
  </si>
  <si>
    <t>Shxwhá:y Village</t>
  </si>
  <si>
    <t>http://www.google.com/maps/place/49.168969803,-121.988923606</t>
  </si>
  <si>
    <t>Shxw'ow'hamel First Nation</t>
  </si>
  <si>
    <t>http://www.google.com/maps/place/49.343025919,-121.606664649</t>
  </si>
  <si>
    <t>Sicamous</t>
  </si>
  <si>
    <t>http://www.google.com/maps/place/50.835017,-118.980232</t>
  </si>
  <si>
    <t>Sidney</t>
  </si>
  <si>
    <t>http://www.google.com/maps/place/48.65,-123.399999</t>
  </si>
  <si>
    <t>Sikanni Chief</t>
  </si>
  <si>
    <t>http://www.google.com/maps/place/57.234626,-122.694743</t>
  </si>
  <si>
    <t>Silver Creek</t>
  </si>
  <si>
    <t>http://www.google.com/maps/place/49.363362,-121.455623</t>
  </si>
  <si>
    <t>http://www.google.com/maps/place/50.596111,-119.365439</t>
  </si>
  <si>
    <t>Silver River</t>
  </si>
  <si>
    <t>http://www.google.com/maps/place/49.57559,-121.818071</t>
  </si>
  <si>
    <t>Silver Star</t>
  </si>
  <si>
    <t>http://www.google.com/maps/place/50.357223,-119.059444</t>
  </si>
  <si>
    <t>Silverton</t>
  </si>
  <si>
    <t>http://www.google.com/maps/place/49.952799,-117.3583</t>
  </si>
  <si>
    <t>Simpcw First Nation</t>
  </si>
  <si>
    <t>http://www.google.com/maps/place/51.31689545,-120.149026395</t>
  </si>
  <si>
    <t>Simpcw</t>
  </si>
  <si>
    <t>http://www.google.com/maps/place/51.265369,-120.151162</t>
  </si>
  <si>
    <t>Simpson Ranch</t>
  </si>
  <si>
    <t>http://www.google.com/maps/place/56.6,-122.433301</t>
  </si>
  <si>
    <t>Sinclair Mills</t>
  </si>
  <si>
    <t>http://www.google.com/maps/place/54.016699,-121.683301</t>
  </si>
  <si>
    <t>Sinkut River</t>
  </si>
  <si>
    <t>http://www.google.com/maps/place/53.953797,-123.857299</t>
  </si>
  <si>
    <t>Sion</t>
  </si>
  <si>
    <t>http://www.google.com/maps/place/49.020682,-118.483838</t>
  </si>
  <si>
    <t>Siska</t>
  </si>
  <si>
    <t>http://www.google.com/maps/place/50.136346185,-121.571554917</t>
  </si>
  <si>
    <t>Six Mile</t>
  </si>
  <si>
    <t>http://www.google.com/maps/place/49.57855,-117.225128</t>
  </si>
  <si>
    <t>Six Mile Point</t>
  </si>
  <si>
    <t>http://www.google.com/maps/place/50.769637,-119.011192</t>
  </si>
  <si>
    <t>Skawahlook First Nation</t>
  </si>
  <si>
    <t>http://www.google.com/maps/place/49.356845609,-121.606183637</t>
  </si>
  <si>
    <t>Skeetchestn</t>
  </si>
  <si>
    <t>http://www.google.com/maps/place/50.840870956,-120.945864717</t>
  </si>
  <si>
    <t>Skidegate Landing</t>
  </si>
  <si>
    <t>http://www.google.com/maps/place/53.247201,-132.0083</t>
  </si>
  <si>
    <t>Skidegate</t>
  </si>
  <si>
    <t>http://www.google.com/maps/place/53.266887,-131.989501</t>
  </si>
  <si>
    <t>Skin Tyee</t>
  </si>
  <si>
    <t>http://www.google.com/maps/place/53.948561,-125.651762</t>
  </si>
  <si>
    <t>http://www.google.com/maps/place/53.987501,-126.4875</t>
  </si>
  <si>
    <t>http://www.google.com/maps/place/53.995206307,-125.882243431</t>
  </si>
  <si>
    <t>Skookumchuck</t>
  </si>
  <si>
    <t>http://www.google.com/maps/place/49.916701,-115.7333</t>
  </si>
  <si>
    <t>Skookumchuck (Skatin Nations)</t>
  </si>
  <si>
    <t>http://www.google.com/maps/place/49.938295825,-122.410397335</t>
  </si>
  <si>
    <t>Skowkale</t>
  </si>
  <si>
    <t>http://www.google.com/maps/place/49.141712689,-121.940579261</t>
  </si>
  <si>
    <t>Skuppah</t>
  </si>
  <si>
    <t>http://www.google.com/maps/place/50.187592161,-121.573860869</t>
  </si>
  <si>
    <t>Skwah</t>
  </si>
  <si>
    <t>http://www.google.com/maps/place/49.177749134,-121.971968117</t>
  </si>
  <si>
    <t>Slesse Park</t>
  </si>
  <si>
    <t>http://www.google.com/maps/place/49.080512,-121.820607</t>
  </si>
  <si>
    <t>Sliammon (Tla'amin Nation)</t>
  </si>
  <si>
    <t>http://www.google.com/maps/place/49.90059,-124.617391</t>
  </si>
  <si>
    <t>Slocan</t>
  </si>
  <si>
    <t>http://www.google.com/maps/place/49.7667,-117.466699</t>
  </si>
  <si>
    <t>Slocan Park</t>
  </si>
  <si>
    <t>http://www.google.com/maps/place/49.516667,-117.61667</t>
  </si>
  <si>
    <t>Smithers</t>
  </si>
  <si>
    <t>http://www.google.com/maps/place/54.782456,-127.16616</t>
  </si>
  <si>
    <t>Smithers Landing</t>
  </si>
  <si>
    <t>http://www.google.com/maps/place/55.05402,-126.526014</t>
  </si>
  <si>
    <t>Snake River</t>
  </si>
  <si>
    <t>http://www.google.com/maps/place/59.036397,-122.439215</t>
  </si>
  <si>
    <t>Snug Cove</t>
  </si>
  <si>
    <t>http://www.google.com/maps/place/49.382937,-123.335712</t>
  </si>
  <si>
    <t>Snuneymuxw First Nation</t>
  </si>
  <si>
    <t>http://www.google.com/maps/place/49.15166709,-123.930277307</t>
  </si>
  <si>
    <t>Snuneymuxw</t>
  </si>
  <si>
    <t>http://www.google.com/maps/place/49.122957,-123.869598</t>
  </si>
  <si>
    <t>Soda Creek</t>
  </si>
  <si>
    <t>http://www.google.com/maps/place/52.346582,-122.292173</t>
  </si>
  <si>
    <t>http://www.google.com/maps/place/52.327502,-122.274759</t>
  </si>
  <si>
    <t>http://www.google.com/maps/place/52.280448919,-122.144782114</t>
  </si>
  <si>
    <t>Sointula</t>
  </si>
  <si>
    <t>http://www.google.com/maps/place/50.633299,-127.0167</t>
  </si>
  <si>
    <t>Solsqua</t>
  </si>
  <si>
    <t>http://www.google.com/maps/place/50.870685,-118.939534</t>
  </si>
  <si>
    <t>Songhees Nation (Songhees First Nation)</t>
  </si>
  <si>
    <t>http://www.google.com/maps/place/48.44143,-123.428152</t>
  </si>
  <si>
    <t>Sooke</t>
  </si>
  <si>
    <t>http://www.google.com/maps/place/48.382279,-123.727914</t>
  </si>
  <si>
    <t>Soowahlie</t>
  </si>
  <si>
    <t>http://www.google.com/maps/place/49.081020085,-121.968958886</t>
  </si>
  <si>
    <t>Sorrento</t>
  </si>
  <si>
    <t>http://www.google.com/maps/place/50.878242,-119.467115</t>
  </si>
  <si>
    <t>South Bentinck</t>
  </si>
  <si>
    <t>http://www.google.com/maps/place/52.044399,-126.6667</t>
  </si>
  <si>
    <t>South Hazelton</t>
  </si>
  <si>
    <t>http://www.google.com/maps/place/55.237518,-127.658701</t>
  </si>
  <si>
    <t>South Lakeside</t>
  </si>
  <si>
    <t>http://www.google.com/maps/place/52.1083,-122.0972</t>
  </si>
  <si>
    <t>South Shalalth</t>
  </si>
  <si>
    <t>http://www.google.com/maps/place/50.72883,-122.244354</t>
  </si>
  <si>
    <t>South Slocan</t>
  </si>
  <si>
    <t>http://www.google.com/maps/place/49.45762778,-117.52367222</t>
  </si>
  <si>
    <t>South Surrey</t>
  </si>
  <si>
    <t>http://www.google.com/maps/place/49.054281,-122.832917</t>
  </si>
  <si>
    <t>South Taylor</t>
  </si>
  <si>
    <t>http://www.google.com/maps/place/56.106812,-120.633736</t>
  </si>
  <si>
    <t>South Wellington</t>
  </si>
  <si>
    <t>http://www.google.com/maps/place/49.0941,-123.886796</t>
  </si>
  <si>
    <t>Southbank</t>
  </si>
  <si>
    <t>http://www.google.com/maps/place/54.021239,-125.77075</t>
  </si>
  <si>
    <t>Spallumcheen (Splatsin)</t>
  </si>
  <si>
    <t>http://www.google.com/maps/place/50.542514197,-119.138698037</t>
  </si>
  <si>
    <t>Sparwood</t>
  </si>
  <si>
    <t>http://www.google.com/maps/place/49.732622,-114.891904</t>
  </si>
  <si>
    <t>Spences Bridge</t>
  </si>
  <si>
    <t>http://www.google.com/maps/place/50.423355,-121.344062</t>
  </si>
  <si>
    <t>Spillimacheen</t>
  </si>
  <si>
    <t>http://www.google.com/maps/place/50.907249,-116.363519</t>
  </si>
  <si>
    <t>Springhouse</t>
  </si>
  <si>
    <t>http://www.google.com/maps/place/51.966701,-122.1333</t>
  </si>
  <si>
    <t>Sproat Lake</t>
  </si>
  <si>
    <t>http://www.google.com/maps/place/49.276622,-124.923621</t>
  </si>
  <si>
    <t>Spruceland and Wilks/Kahn</t>
  </si>
  <si>
    <t>http://www.google.com/maps/place/49.54888977,-115.81790612</t>
  </si>
  <si>
    <t>Spuzzum</t>
  </si>
  <si>
    <t>http://www.google.com/maps/place/49.68864,-121.416755</t>
  </si>
  <si>
    <t>http://www.google.com/maps/place/49.661023326,-121.411473898</t>
  </si>
  <si>
    <t>Squamish</t>
  </si>
  <si>
    <t>http://www.google.com/maps/place/49.702408,-123.146733</t>
  </si>
  <si>
    <t>http://www.google.com/maps/place/49.690967,-123.150287</t>
  </si>
  <si>
    <t>http://www.google.com/maps/place/49.771237,-123.162035</t>
  </si>
  <si>
    <t>http://www.google.com/maps/place/49.8,-123.183301</t>
  </si>
  <si>
    <t>http://www.google.com/maps/place/49.318261453,-123.083572229</t>
  </si>
  <si>
    <t>Squeah</t>
  </si>
  <si>
    <t>http://www.google.com/maps/place/49.50422,-121.420497</t>
  </si>
  <si>
    <t>Squiala First Nation</t>
  </si>
  <si>
    <t>http://www.google.com/maps/place/49.158014,-121.979421</t>
  </si>
  <si>
    <t>St. Joseph Mission</t>
  </si>
  <si>
    <t>http://www.google.com/maps/place/52.0667,-121.949999</t>
  </si>
  <si>
    <t>St. Leon Hot Springs</t>
  </si>
  <si>
    <t>http://www.google.com/maps/place/50.44242,-117.88455</t>
  </si>
  <si>
    <t>St. Marys Lake</t>
  </si>
  <si>
    <t>http://www.google.com/maps/place/49.62398834,-116.10865758</t>
  </si>
  <si>
    <t>St. Mary's</t>
  </si>
  <si>
    <t>http://www.google.com/maps/place/49.62032,-115.696089</t>
  </si>
  <si>
    <t>Steamboat</t>
  </si>
  <si>
    <t>http://www.google.com/maps/place/58.675634,-123.712165</t>
  </si>
  <si>
    <t>Stellat'en First Nation</t>
  </si>
  <si>
    <t>http://www.google.com/maps/place/54.063796504,-124.911113623</t>
  </si>
  <si>
    <t>Stewardson Inlet</t>
  </si>
  <si>
    <t>http://www.google.com/maps/place/49.421714,-126.31636</t>
  </si>
  <si>
    <t>Stewart</t>
  </si>
  <si>
    <t>http://www.google.com/maps/place/55.941823,-129.983772</t>
  </si>
  <si>
    <t>Stikine</t>
  </si>
  <si>
    <t>http://www.google.com/maps/place/56.698135,-131.80644</t>
  </si>
  <si>
    <t>Stillwater</t>
  </si>
  <si>
    <t>http://www.google.com/maps/place/49.7667,-124.3</t>
  </si>
  <si>
    <t>Stone (Yunesit'in Government)</t>
  </si>
  <si>
    <t>http://www.google.com/maps/place/51.92319217,-123.135168595</t>
  </si>
  <si>
    <t>Stoner</t>
  </si>
  <si>
    <t>http://www.google.com/maps/place/53.629067,-122.662451</t>
  </si>
  <si>
    <t>Stump Lake</t>
  </si>
  <si>
    <t>http://www.google.com/maps/place/50.388316,-120.327795</t>
  </si>
  <si>
    <t>Sturdies Bay</t>
  </si>
  <si>
    <t>http://www.google.com/maps/place/48.879166,-123.319444</t>
  </si>
  <si>
    <t>Sugarcane (Williams Lake)</t>
  </si>
  <si>
    <t>http://www.google.com/maps/place/52.108297741,-121.993912319</t>
  </si>
  <si>
    <t>Sullivan Bay</t>
  </si>
  <si>
    <t>http://www.google.com/maps/place/50.883301,-126.816701</t>
  </si>
  <si>
    <t>Sumas First Nation</t>
  </si>
  <si>
    <t>http://www.google.com/maps/place/49.055516307,-122.195016475</t>
  </si>
  <si>
    <t>Summerland</t>
  </si>
  <si>
    <t>http://www.google.com/maps/place/49.60544,-119.672582</t>
  </si>
  <si>
    <t>Summit Lake</t>
  </si>
  <si>
    <t>http://www.google.com/maps/place/50.152267,-117.660714</t>
  </si>
  <si>
    <t>http://www.google.com/maps/place/54.25,-122.633299</t>
  </si>
  <si>
    <t>http://www.google.com/maps/place/58.655394,-124.637719</t>
  </si>
  <si>
    <t>Sun Peaks</t>
  </si>
  <si>
    <t>http://www.google.com/maps/place/50.878038,-119.908131</t>
  </si>
  <si>
    <t>Sunningdale</t>
  </si>
  <si>
    <t>http://www.google.com/maps/place/49.1167,-117.716699</t>
  </si>
  <si>
    <t>Sunnybrae</t>
  </si>
  <si>
    <t>http://www.google.com/maps/place/50.773243,-119.269944</t>
  </si>
  <si>
    <t>Sunnyside (Tl'azt'en Nation)</t>
  </si>
  <si>
    <t>http://www.google.com/maps/place/54.655868834,-124.723572847</t>
  </si>
  <si>
    <t>Sunset Prairie</t>
  </si>
  <si>
    <t>http://www.google.com/maps/place/55.839743,-120.763988</t>
  </si>
  <si>
    <t>Sunshine Valley</t>
  </si>
  <si>
    <t>http://www.google.com/maps/place/49.27272,-121.238805</t>
  </si>
  <si>
    <t>Surge Narrows</t>
  </si>
  <si>
    <t>http://www.google.com/maps/place/50.230599,-125.108938</t>
  </si>
  <si>
    <t>Surrey</t>
  </si>
  <si>
    <t>http://www.google.com/maps/place/49.174479,-122.827771</t>
  </si>
  <si>
    <t>Swartz Bay</t>
  </si>
  <si>
    <t>http://www.google.com/maps/place/48.682666,-123.41313</t>
  </si>
  <si>
    <t>Sweetwater</t>
  </si>
  <si>
    <t>http://www.google.com/maps/place/49.17352733,-115.24347351</t>
  </si>
  <si>
    <t>Ta Ta Creek</t>
  </si>
  <si>
    <t>http://www.google.com/maps/place/49.783301,-115.7833</t>
  </si>
  <si>
    <t>Tachie</t>
  </si>
  <si>
    <t>http://www.google.com/maps/place/54.654818,-124.757885</t>
  </si>
  <si>
    <t>Taghum</t>
  </si>
  <si>
    <t>http://www.google.com/maps/place/49.493387,-117.398939</t>
  </si>
  <si>
    <t>Tahltan</t>
  </si>
  <si>
    <t>http://www.google.com/maps/place/58.472426,-130.015498</t>
  </si>
  <si>
    <t>Tahsis</t>
  </si>
  <si>
    <t>http://www.google.com/maps/place/49.930295,-126.654712</t>
  </si>
  <si>
    <t>Takla Landing (Takla Nation)</t>
  </si>
  <si>
    <t>http://www.google.com/maps/place/55.482356,-125.975336</t>
  </si>
  <si>
    <t>Taku River Tlingit</t>
  </si>
  <si>
    <t>http://www.google.com/maps/place/59.505817395,-133.658689059</t>
  </si>
  <si>
    <t>Takysie Lake</t>
  </si>
  <si>
    <t>http://www.google.com/maps/place/53.883301,-125.8667</t>
  </si>
  <si>
    <t>Tappen</t>
  </si>
  <si>
    <t>http://www.google.com/maps/place/50.783988,-119.330606</t>
  </si>
  <si>
    <t>Tatalrose</t>
  </si>
  <si>
    <t>http://www.google.com/maps/place/53.983299,-125.983299</t>
  </si>
  <si>
    <t>Tatla Lake</t>
  </si>
  <si>
    <t>http://www.google.com/maps/place/51.900001,-124.6</t>
  </si>
  <si>
    <t>Tatlayoko Lake</t>
  </si>
  <si>
    <t>http://www.google.com/maps/place/51.7167,-124.433299</t>
  </si>
  <si>
    <t>Tatogga</t>
  </si>
  <si>
    <t>http://www.google.com/maps/place/57.716348,-129.987351</t>
  </si>
  <si>
    <t>Tatton</t>
  </si>
  <si>
    <t>http://www.google.com/maps/place/51.705674,-121.385414</t>
  </si>
  <si>
    <t>Taylor</t>
  </si>
  <si>
    <t>http://www.google.com/maps/place/56.154368,-120.679864</t>
  </si>
  <si>
    <t>Tchesinkut Lake</t>
  </si>
  <si>
    <t>http://www.google.com/maps/place/54.082274,-125.737955</t>
  </si>
  <si>
    <t>Telachick</t>
  </si>
  <si>
    <t>http://www.google.com/maps/place/53.862116,-123.182321</t>
  </si>
  <si>
    <t>Telegraph Cove</t>
  </si>
  <si>
    <t>http://www.google.com/maps/place/50.545747,-126.82751</t>
  </si>
  <si>
    <t>Telegraph Creek (Tahltan)</t>
  </si>
  <si>
    <t>http://www.google.com/maps/place/57.906884789,-131.160409854</t>
  </si>
  <si>
    <t>Telkwa</t>
  </si>
  <si>
    <t>http://www.google.com/maps/place/54.697199,-127.049999</t>
  </si>
  <si>
    <t>Ten Mile Lake</t>
  </si>
  <si>
    <t>http://www.google.com/maps/place/53.088274,-122.440349</t>
  </si>
  <si>
    <t>Terrace</t>
  </si>
  <si>
    <t>http://www.google.com/maps/place/54.523404,-128.598449</t>
  </si>
  <si>
    <t>Tête Jaune Cache</t>
  </si>
  <si>
    <t>http://www.google.com/maps/place/52.9667,-119.4292</t>
  </si>
  <si>
    <t>Thompson Sound</t>
  </si>
  <si>
    <t>http://www.google.com/maps/place/50.803652,-126.008239</t>
  </si>
  <si>
    <t>Thornhill</t>
  </si>
  <si>
    <t>http://www.google.com/maps/place/54.512493,-128.540495</t>
  </si>
  <si>
    <t>Tie Lake</t>
  </si>
  <si>
    <t>http://www.google.com/maps/place/49.42027913,-115.32317803</t>
  </si>
  <si>
    <t>Tintagel</t>
  </si>
  <si>
    <t>http://www.google.com/maps/place/54.20285,-125.593009</t>
  </si>
  <si>
    <t>Tipella</t>
  </si>
  <si>
    <t>http://www.google.com/maps/place/49.744625,-122.153829</t>
  </si>
  <si>
    <t>T'it'q'et</t>
  </si>
  <si>
    <t>http://www.google.com/maps/place/50.5833,-121.85</t>
  </si>
  <si>
    <t>http://www.google.com/maps/place/50.678208235,-121.942150103</t>
  </si>
  <si>
    <t>Tk'emlúps te Secwépemc</t>
  </si>
  <si>
    <t>http://www.google.com/maps/place/50.682038305,-120.296506554</t>
  </si>
  <si>
    <t>Tla-o-qui-aht</t>
  </si>
  <si>
    <t>http://www.google.com/maps/place/49.141159,-125.9099</t>
  </si>
  <si>
    <t>http://www.google.com/maps/place/49.071259,-125.781959</t>
  </si>
  <si>
    <t>Tlell</t>
  </si>
  <si>
    <t>http://www.google.com/maps/place/53.5667,-131.933299</t>
  </si>
  <si>
    <t>Tl'etinqox Government</t>
  </si>
  <si>
    <t>http://www.google.com/maps/place/52.016983647,-123.176378748</t>
  </si>
  <si>
    <t>Tl'etinqox-t'in Government Office</t>
  </si>
  <si>
    <t>http://www.google.com/maps/place/52.112626,-123.235654</t>
  </si>
  <si>
    <t>Tlowitsis Tribe</t>
  </si>
  <si>
    <t>http://www.google.com/maps/place/50.528704148,-125.988071676</t>
  </si>
  <si>
    <t>Toad River</t>
  </si>
  <si>
    <t>http://www.google.com/maps/place/58.85,-125.233299</t>
  </si>
  <si>
    <t>Tobacco Plains</t>
  </si>
  <si>
    <t>http://www.google.com/maps/place/49.093333908,-115.081905417</t>
  </si>
  <si>
    <t>Tofino</t>
  </si>
  <si>
    <t>http://www.google.com/maps/place/49.150507,-125.90559</t>
  </si>
  <si>
    <t>Toosey</t>
  </si>
  <si>
    <t>http://www.google.com/maps/place/51.93181594,-122.502324215</t>
  </si>
  <si>
    <t>Topley</t>
  </si>
  <si>
    <t>http://www.google.com/maps/place/54.506831,-126.301006</t>
  </si>
  <si>
    <t>Topley Landing</t>
  </si>
  <si>
    <t>http://www.google.com/maps/place/54.80722778,-126.14263333</t>
  </si>
  <si>
    <t>Toquaht</t>
  </si>
  <si>
    <t>http://www.google.com/maps/place/48.995918,-125.379408</t>
  </si>
  <si>
    <t>http://www.google.com/maps/place/48.945046,-125.556988</t>
  </si>
  <si>
    <t>Tow Hill</t>
  </si>
  <si>
    <t>http://www.google.com/maps/place/54.026145,-132.008433</t>
  </si>
  <si>
    <t>Towdystan</t>
  </si>
  <si>
    <t>http://www.google.com/maps/place/52.263377,-125.086839</t>
  </si>
  <si>
    <t>Tower Lake</t>
  </si>
  <si>
    <t>http://www.google.com/maps/place/56.015487,-120.561331</t>
  </si>
  <si>
    <t>Traders Cove</t>
  </si>
  <si>
    <t>http://www.google.com/maps/place/49.936086,-119.504107</t>
  </si>
  <si>
    <t>Trail</t>
  </si>
  <si>
    <t>http://www.google.com/maps/place/49.100001,-117.700001</t>
  </si>
  <si>
    <t>Tranquille</t>
  </si>
  <si>
    <t>http://www.google.com/maps/place/50.720004,-120.520801</t>
  </si>
  <si>
    <t>Trout Lake</t>
  </si>
  <si>
    <t>http://www.google.com/maps/place/50.6472,-117.538899</t>
  </si>
  <si>
    <t>Tsartlip</t>
  </si>
  <si>
    <t>http://www.google.com/maps/place/48.581272331,-123.467466399</t>
  </si>
  <si>
    <t>Tsatsisnukwomi (Da'naxda'xw First Nation)</t>
  </si>
  <si>
    <t>http://www.google.com/maps/place/50.59666944,-126.59771111</t>
  </si>
  <si>
    <t>Tsawout First Nation</t>
  </si>
  <si>
    <t>http://www.google.com/maps/place/48.591983,-123.39068</t>
  </si>
  <si>
    <t>Tsawwassen</t>
  </si>
  <si>
    <t>http://www.google.com/maps/place/49.018293,-123.080538</t>
  </si>
  <si>
    <t>Tsawwassen First Nation</t>
  </si>
  <si>
    <t>http://www.google.com/maps/place/49.037882663,-123.097696314</t>
  </si>
  <si>
    <t>Tsay Keh Dene</t>
  </si>
  <si>
    <t>http://www.google.com/maps/place/56.892647,-124.962364</t>
  </si>
  <si>
    <t>Tseshaht</t>
  </si>
  <si>
    <t>http://www.google.com/maps/place/49.267225,-124.848919</t>
  </si>
  <si>
    <t>Tseycum</t>
  </si>
  <si>
    <t>http://www.google.com/maps/place/48.666039486,-123.451344362</t>
  </si>
  <si>
    <t>Ts'kw'aylaxw</t>
  </si>
  <si>
    <t>http://www.google.com/maps/place/50.8167,-121.666701</t>
  </si>
  <si>
    <t>T'Sou-ke First Nation</t>
  </si>
  <si>
    <t>http://www.google.com/maps/place/48.384648022,-123.697181191</t>
  </si>
  <si>
    <t>T'Sou-ke</t>
  </si>
  <si>
    <t>http://www.google.com/maps/place/48.363364,-123.74757</t>
  </si>
  <si>
    <t>Tulameen</t>
  </si>
  <si>
    <t>http://www.google.com/maps/place/49.5458,-120.7583</t>
  </si>
  <si>
    <t>Tulsequah</t>
  </si>
  <si>
    <t>http://www.google.com/maps/place/58.657651,-133.544045</t>
  </si>
  <si>
    <t>Tumbler Ridge</t>
  </si>
  <si>
    <t>http://www.google.com/maps/place/55.1333,-120.999999</t>
  </si>
  <si>
    <t>Tuwanek</t>
  </si>
  <si>
    <t>http://www.google.com/maps/place/49.544235,-123.756808</t>
  </si>
  <si>
    <t>Twidwell Bend</t>
  </si>
  <si>
    <t>http://www.google.com/maps/place/55.615495,-121.571497</t>
  </si>
  <si>
    <t>Twin Lakes</t>
  </si>
  <si>
    <t>http://www.google.com/maps/place/49.342021,-119.718643</t>
  </si>
  <si>
    <t>Two Mile</t>
  </si>
  <si>
    <t>http://www.google.com/maps/place/55.268663,-127.626636</t>
  </si>
  <si>
    <t>Tzeachten</t>
  </si>
  <si>
    <t>http://www.google.com/maps/place/49.111856,-121.953976</t>
  </si>
  <si>
    <t>Uchucklesaht</t>
  </si>
  <si>
    <t>http://www.google.com/maps/place/49.024,-125.04</t>
  </si>
  <si>
    <t>Ucluelet</t>
  </si>
  <si>
    <t>http://www.google.com/maps/place/48.939959,-125.544843</t>
  </si>
  <si>
    <t>Ucluelet First Nation</t>
  </si>
  <si>
    <t>http://www.google.com/maps/place/48.936417171,-125.52596562</t>
  </si>
  <si>
    <t>http://www.google.com/maps/place/48.979354,-125.575967</t>
  </si>
  <si>
    <t>Ulkatcho</t>
  </si>
  <si>
    <t>http://www.google.com/maps/place/52.293673,-125.114376</t>
  </si>
  <si>
    <t>http://www.google.com/maps/place/52.359753,-125.157296</t>
  </si>
  <si>
    <t>http://www.google.com/maps/place/52.467285947,-125.306675676</t>
  </si>
  <si>
    <t>Union Bar First Nation</t>
  </si>
  <si>
    <t>http://www.google.com/maps/place/49.435226,-121.438138</t>
  </si>
  <si>
    <t>Union Bay</t>
  </si>
  <si>
    <t>http://www.google.com/maps/place/49.580206,-124.885176</t>
  </si>
  <si>
    <t>University Hill</t>
  </si>
  <si>
    <t>http://www.google.com/maps/place/49.266888,-123.241849</t>
  </si>
  <si>
    <t>Upper Donald</t>
  </si>
  <si>
    <t>http://www.google.com/maps/place/51.33664627,-116.95582257</t>
  </si>
  <si>
    <t>Upper Fraser</t>
  </si>
  <si>
    <t>http://www.google.com/maps/place/54.108237,-121.930563</t>
  </si>
  <si>
    <t>Upper Halfway</t>
  </si>
  <si>
    <t>http://www.google.com/maps/place/56.517639,-122.225726</t>
  </si>
  <si>
    <t>Upper Hat Creek 1 (Bonaparte)</t>
  </si>
  <si>
    <t>http://www.google.com/maps/place/50.8167,-121.5833</t>
  </si>
  <si>
    <t>Upper Nicola</t>
  </si>
  <si>
    <t>http://www.google.com/maps/place/50.21971,-120.462118</t>
  </si>
  <si>
    <t>http://www.google.com/maps/place/50.141989451,-120.28242517</t>
  </si>
  <si>
    <t>Upper Similkameen</t>
  </si>
  <si>
    <t>http://www.google.com/maps/place/49.355863031,-120.078733533</t>
  </si>
  <si>
    <t>Usk</t>
  </si>
  <si>
    <t>http://www.google.com/maps/place/54.6333,-128.4167</t>
  </si>
  <si>
    <t>Valemount</t>
  </si>
  <si>
    <t>http://www.google.com/maps/place/52.830511,-119.265048</t>
  </si>
  <si>
    <t>Valleyview</t>
  </si>
  <si>
    <t>http://www.google.com/maps/place/50.673821,-120.249667</t>
  </si>
  <si>
    <t>Vallican</t>
  </si>
  <si>
    <t>http://www.google.com/maps/place/49.566667,-117.65</t>
  </si>
  <si>
    <t>Van Anda</t>
  </si>
  <si>
    <t>http://www.google.com/maps/place/49.7583,-124.550001</t>
  </si>
  <si>
    <t>Vancouver</t>
  </si>
  <si>
    <t>http://www.google.com/maps/place/49.244798,-123.115387</t>
  </si>
  <si>
    <t>Vanderhoof</t>
  </si>
  <si>
    <t>http://www.google.com/maps/place/54.01747,-124.00228</t>
  </si>
  <si>
    <t>Vavenby</t>
  </si>
  <si>
    <t>http://www.google.com/maps/place/51.585763,-119.726132</t>
  </si>
  <si>
    <t>Vedder Crossing</t>
  </si>
  <si>
    <t>http://www.google.com/maps/place/49.106244,-121.970806</t>
  </si>
  <si>
    <t>Vermilion Crossing</t>
  </si>
  <si>
    <t>http://www.google.com/maps/place/51.0333,-115.983301</t>
  </si>
  <si>
    <t>Vernon</t>
  </si>
  <si>
    <t>http://www.google.com/maps/place/50.264224,-119.268887</t>
  </si>
  <si>
    <t>http://www.google.com/maps/place/50.033301,-126.35</t>
  </si>
  <si>
    <t>Victoria</t>
  </si>
  <si>
    <t>http://www.google.com/maps/place/48.433439,-123.361707</t>
  </si>
  <si>
    <t>Vidette</t>
  </si>
  <si>
    <t>http://www.google.com/maps/place/51.166699,-120.900001</t>
  </si>
  <si>
    <t>View Royal</t>
  </si>
  <si>
    <t>http://www.google.com/maps/place/48.458299,-123.45</t>
  </si>
  <si>
    <t>Village of Queen Charlotte</t>
  </si>
  <si>
    <t>http://www.google.com/maps/place/53.256464,-132.094015</t>
  </si>
  <si>
    <t>Wabi Hill</t>
  </si>
  <si>
    <t>http://www.google.com/maps/place/55.67069,-121.532394</t>
  </si>
  <si>
    <t>Wadhams</t>
  </si>
  <si>
    <t>http://www.google.com/maps/place/51.51713,-127.519258</t>
  </si>
  <si>
    <t>Walhachin</t>
  </si>
  <si>
    <t>http://www.google.com/maps/place/50.75145,-120.990691</t>
  </si>
  <si>
    <t>Walkers</t>
  </si>
  <si>
    <t>http://www.google.com/maps/place/49.70837778,-116.86431389</t>
  </si>
  <si>
    <t>Walnut Grove</t>
  </si>
  <si>
    <t>http://www.google.com/maps/place/49.180555,-122.648192</t>
  </si>
  <si>
    <t>Wardner</t>
  </si>
  <si>
    <t>http://www.google.com/maps/place/49.416999,-115.428955</t>
  </si>
  <si>
    <t>Warfield</t>
  </si>
  <si>
    <t>http://www.google.com/maps/place/49.094466,-117.748631</t>
  </si>
  <si>
    <t>Wasa</t>
  </si>
  <si>
    <t>http://www.google.com/maps/place/49.7833,-115.733301</t>
  </si>
  <si>
    <t>Weewanie</t>
  </si>
  <si>
    <t>http://www.google.com/maps/place/53.691666,-128.790277</t>
  </si>
  <si>
    <t>Welcome Beach</t>
  </si>
  <si>
    <t>http://www.google.com/maps/place/49.480507,-123.891579</t>
  </si>
  <si>
    <t>Wells</t>
  </si>
  <si>
    <t>http://www.google.com/maps/place/53.104141,-121.570533</t>
  </si>
  <si>
    <t>Weneez</t>
  </si>
  <si>
    <t>http://www.google.com/maps/place/53.967698,-123.980428</t>
  </si>
  <si>
    <t>West Creston</t>
  </si>
  <si>
    <t>http://www.google.com/maps/place/49.09008333,-116.6196167</t>
  </si>
  <si>
    <t>West Moberly First Nations</t>
  </si>
  <si>
    <t>http://www.google.com/maps/place/55.82791187,-121.852487973</t>
  </si>
  <si>
    <t>West Popkum</t>
  </si>
  <si>
    <t>http://www.google.com/maps/place/49.182155,-121.772678</t>
  </si>
  <si>
    <t>Westbank</t>
  </si>
  <si>
    <t>http://www.google.com/maps/place/49.828564,-119.631383</t>
  </si>
  <si>
    <t>Westbank First Nation</t>
  </si>
  <si>
    <t>http://www.google.com/maps/place/49.834470504,-119.615793433</t>
  </si>
  <si>
    <t>Westbridge</t>
  </si>
  <si>
    <t>http://www.google.com/maps/place/49.171453,-118.975308</t>
  </si>
  <si>
    <t>Westham Island</t>
  </si>
  <si>
    <t>http://www.google.com/maps/place/49.09045,-123.16043056</t>
  </si>
  <si>
    <t>Westholme</t>
  </si>
  <si>
    <t>http://www.google.com/maps/place/48.866701,-123.7</t>
  </si>
  <si>
    <t>Westmount</t>
  </si>
  <si>
    <t>http://www.google.com/maps/place/49.343925,-123.209153</t>
  </si>
  <si>
    <t>Westside</t>
  </si>
  <si>
    <t>http://www.google.com/maps/place/49.88223,-119.535235</t>
  </si>
  <si>
    <t>Westsyde</t>
  </si>
  <si>
    <t>http://www.google.com/maps/place/50.763669,-120.34848</t>
  </si>
  <si>
    <t>Westview</t>
  </si>
  <si>
    <t>http://www.google.com/maps/place/49.836397,-124.524637</t>
  </si>
  <si>
    <t>Westwold</t>
  </si>
  <si>
    <t>http://www.google.com/maps/place/50.467906,-119.74665</t>
  </si>
  <si>
    <t>Wet'suwet'en Village (Wet'suwet'en First Nation)</t>
  </si>
  <si>
    <t>http://www.google.com/maps/place/54.330719398,-125.888229677</t>
  </si>
  <si>
    <t>Whaletown</t>
  </si>
  <si>
    <t>http://www.google.com/maps/place/50.101192,-125.046777</t>
  </si>
  <si>
    <t>Whatshan Campground</t>
  </si>
  <si>
    <t>http://www.google.com/maps/place/49.91492,-118.118202</t>
  </si>
  <si>
    <t>Whisky Creek</t>
  </si>
  <si>
    <t>http://www.google.com/maps/place/49.308183,-124.508306</t>
  </si>
  <si>
    <t>Whispering Pines/Clinton</t>
  </si>
  <si>
    <t>http://www.google.com/maps/place/50.986696924,-120.240793348</t>
  </si>
  <si>
    <t>Whistler</t>
  </si>
  <si>
    <t>http://www.google.com/maps/place/50.121548,-122.962037</t>
  </si>
  <si>
    <t>Whistler Creek</t>
  </si>
  <si>
    <t>http://www.google.com/maps/place/50.093461,-122.993468</t>
  </si>
  <si>
    <t>White Lake</t>
  </si>
  <si>
    <t>http://www.google.com/maps/place/50.879754,-119.3015</t>
  </si>
  <si>
    <t>White Rock</t>
  </si>
  <si>
    <t>http://www.google.com/maps/place/49.025169,-122.796164</t>
  </si>
  <si>
    <t>Whyac</t>
  </si>
  <si>
    <t>http://www.google.com/maps/place/48.669091,-124.846433</t>
  </si>
  <si>
    <t>Wildwood</t>
  </si>
  <si>
    <t>http://www.google.com/maps/place/49.891027,-124.557127</t>
  </si>
  <si>
    <t>http://www.google.com/maps/place/52.213421,-122.088781</t>
  </si>
  <si>
    <t>Wiley</t>
  </si>
  <si>
    <t>http://www.google.com/maps/place/54.515038,-126.333734</t>
  </si>
  <si>
    <t>Williams Beach</t>
  </si>
  <si>
    <t>http://www.google.com/maps/place/49.833966,-125.060902</t>
  </si>
  <si>
    <t>Williams Lake</t>
  </si>
  <si>
    <t>http://www.google.com/maps/place/52.141472,-122.142883</t>
  </si>
  <si>
    <t>Williamsons Landing</t>
  </si>
  <si>
    <t>http://www.google.com/maps/place/49.449749,-123.468572</t>
  </si>
  <si>
    <t>Willow River</t>
  </si>
  <si>
    <t>http://www.google.com/maps/place/54.078726,-122.474372</t>
  </si>
  <si>
    <t>Willow Valley</t>
  </si>
  <si>
    <t>http://www.google.com/maps/place/55.856302,-120.871525</t>
  </si>
  <si>
    <t>Willowbrook</t>
  </si>
  <si>
    <t>http://www.google.com/maps/place/49.260719,-119.593518</t>
  </si>
  <si>
    <t>Wilmer</t>
  </si>
  <si>
    <t>http://www.google.com/maps/place/50.542552,-116.063447</t>
  </si>
  <si>
    <t>Wilson Creek</t>
  </si>
  <si>
    <t>http://www.google.com/maps/place/49.440944,-123.71285</t>
  </si>
  <si>
    <t>Wilson Landing</t>
  </si>
  <si>
    <t>http://www.google.com/maps/place/49.9821,-119.497268</t>
  </si>
  <si>
    <t>Windermere</t>
  </si>
  <si>
    <t>http://www.google.com/maps/place/50.4667,-115.983299</t>
  </si>
  <si>
    <t>Winfield</t>
  </si>
  <si>
    <t>http://www.google.com/maps/place/50.033324,-119.401779</t>
  </si>
  <si>
    <t>Winlaw</t>
  </si>
  <si>
    <t>http://www.google.com/maps/place/49.614419,-117.549724</t>
  </si>
  <si>
    <t>Winter Harbour</t>
  </si>
  <si>
    <t>http://www.google.com/maps/place/50.5167,-128.0333</t>
  </si>
  <si>
    <t>Wistaria</t>
  </si>
  <si>
    <t>http://www.google.com/maps/place/53.84745,-126.280082</t>
  </si>
  <si>
    <t>Wonowon</t>
  </si>
  <si>
    <t>http://www.google.com/maps/place/56.728834,-121.814153</t>
  </si>
  <si>
    <t>Woodbury Creek</t>
  </si>
  <si>
    <t>http://www.google.com/maps/place/49.7751128,-116.9059346</t>
  </si>
  <si>
    <t>Woodcock</t>
  </si>
  <si>
    <t>http://www.google.com/maps/place/55.0667,-128.233301</t>
  </si>
  <si>
    <t>Woodsdale</t>
  </si>
  <si>
    <t>http://www.google.com/maps/place/50.049457,-119.389763</t>
  </si>
  <si>
    <t>Woss</t>
  </si>
  <si>
    <t>http://www.google.com/maps/place/50.2167,-126.6</t>
  </si>
  <si>
    <t>Wycliffe</t>
  </si>
  <si>
    <t>http://www.google.com/maps/place/49.601326,-115.860707</t>
  </si>
  <si>
    <t>Wynndel</t>
  </si>
  <si>
    <t>http://www.google.com/maps/place/49.18,-116.5525</t>
  </si>
  <si>
    <t>Xaxli'p</t>
  </si>
  <si>
    <t>http://www.google.com/maps/place/50.734625224,-121.864423819</t>
  </si>
  <si>
    <t>Xeni Gwet'in First Nations Government</t>
  </si>
  <si>
    <t>http://www.google.com/maps/place/51.415370332,-124.09563063</t>
  </si>
  <si>
    <t>Xeni Gwet'in</t>
  </si>
  <si>
    <t>http://www.google.com/maps/place/51.468738,-123.936047</t>
  </si>
  <si>
    <t>Yaculta</t>
  </si>
  <si>
    <t>http://www.google.com/maps/place/50.021696,-125.194987</t>
  </si>
  <si>
    <t>Yahk</t>
  </si>
  <si>
    <t>http://www.google.com/maps/place/49.085002,-116.081893</t>
  </si>
  <si>
    <t>Yaku</t>
  </si>
  <si>
    <t>http://www.google.com/maps/place/54.192332,-133.003274</t>
  </si>
  <si>
    <t>Yakweakwioose</t>
  </si>
  <si>
    <t>http://www.google.com/maps/place/49.132615302,-121.938564952</t>
  </si>
  <si>
    <t>Yale (Yale First Nation)</t>
  </si>
  <si>
    <t>http://www.google.com/maps/place/49.562177161,-121.42601193</t>
  </si>
  <si>
    <t>Yale</t>
  </si>
  <si>
    <t>http://www.google.com/maps/place/49.471157,-121.425282</t>
  </si>
  <si>
    <t>Yankee Flats</t>
  </si>
  <si>
    <t>http://www.google.com/maps/place/50.516355,-119.375489</t>
  </si>
  <si>
    <t>Yarksis</t>
  </si>
  <si>
    <t>http://www.google.com/maps/place/49.165362,-125.97055</t>
  </si>
  <si>
    <t>Yarrow</t>
  </si>
  <si>
    <t>http://www.google.com/maps/place/49.083299,-122.049999</t>
  </si>
  <si>
    <t>Yekooche First Nation</t>
  </si>
  <si>
    <t>http://www.google.com/maps/place/54.597878,-125.082199</t>
  </si>
  <si>
    <t>Ymir</t>
  </si>
  <si>
    <t>http://www.google.com/maps/place/49.2833,-117.216701</t>
  </si>
  <si>
    <t>Youbou</t>
  </si>
  <si>
    <t>http://www.google.com/maps/place/48.872622,-124.199317</t>
  </si>
  <si>
    <t>Yreka</t>
  </si>
  <si>
    <t>http://www.google.com/maps/place/50.463814,-127.558049</t>
  </si>
  <si>
    <t>Yuquot</t>
  </si>
  <si>
    <t>http://www.google.com/maps/place/49.591767,-126.618654</t>
  </si>
  <si>
    <t>Zamora</t>
  </si>
  <si>
    <t>http://www.google.com/maps/place/49.150001,-118.983299</t>
  </si>
  <si>
    <t>Zeballos</t>
  </si>
  <si>
    <t>http://www.google.com/maps/place/49.987006,-126.847155</t>
  </si>
  <si>
    <t xml:space="preserve">                                    DETAILED BUDGET</t>
  </si>
  <si>
    <r>
      <t xml:space="preserve">SUMMARY </t>
    </r>
    <r>
      <rPr>
        <i/>
        <sz val="16"/>
        <color theme="1"/>
        <rFont val="Calibri"/>
        <family val="2"/>
        <scheme val="minor"/>
      </rPr>
      <t>(Auto-Populated)</t>
    </r>
  </si>
  <si>
    <t>Project Budget</t>
  </si>
  <si>
    <r>
      <rPr>
        <b/>
        <sz val="12"/>
        <color theme="1"/>
        <rFont val="Calibri"/>
        <family val="2"/>
        <scheme val="minor"/>
      </rPr>
      <t>Step 2:</t>
    </r>
    <r>
      <rPr>
        <sz val="12"/>
        <color theme="1"/>
        <rFont val="Calibri"/>
        <family val="2"/>
        <scheme val="minor"/>
      </rPr>
      <t xml:space="preserve"> Verify that the totals add up correctly and fill in the project funding information in the lower table.  </t>
    </r>
  </si>
  <si>
    <t>Total</t>
  </si>
  <si>
    <t>Eligible Costs</t>
  </si>
  <si>
    <t>Ineligible Costs</t>
  </si>
  <si>
    <t>Total Costs</t>
  </si>
  <si>
    <t>Project Funding</t>
  </si>
  <si>
    <t>Connecting British Columbia Amount Requested</t>
  </si>
  <si>
    <t>Applicant Contribution</t>
  </si>
  <si>
    <t>Other Funding Sources</t>
  </si>
  <si>
    <t>Total Funding</t>
  </si>
  <si>
    <r>
      <rPr>
        <b/>
        <i/>
        <sz val="14"/>
        <color theme="0" tint="-0.34998626667073579"/>
        <rFont val="Calibri"/>
        <family val="2"/>
        <scheme val="minor"/>
      </rPr>
      <t>Step 1</t>
    </r>
    <r>
      <rPr>
        <b/>
        <i/>
        <sz val="16"/>
        <color theme="0" tint="-0.34998626667073579"/>
        <rFont val="Calibri"/>
        <family val="2"/>
        <scheme val="minor"/>
      </rPr>
      <t xml:space="preserve"> </t>
    </r>
    <r>
      <rPr>
        <b/>
        <sz val="16"/>
        <color theme="1"/>
        <rFont val="Calibri"/>
        <family val="2"/>
        <scheme val="minor"/>
      </rPr>
      <t xml:space="preserve"> - DETAILED BUDGET INFORMATION</t>
    </r>
  </si>
  <si>
    <r>
      <t xml:space="preserve">Total Allocation
Eligible Costs ($)
</t>
    </r>
    <r>
      <rPr>
        <i/>
        <sz val="11"/>
        <color theme="1"/>
        <rFont val="Calibri"/>
        <family val="2"/>
        <scheme val="minor"/>
      </rPr>
      <t>(Auto-Populated)</t>
    </r>
  </si>
  <si>
    <t>Engineering Design</t>
  </si>
  <si>
    <t>Project Management</t>
  </si>
  <si>
    <t>Other (please specify)</t>
  </si>
  <si>
    <t>Flights</t>
  </si>
  <si>
    <t>Accommodations</t>
  </si>
  <si>
    <t>Site Preparation</t>
  </si>
  <si>
    <t>Hydro Connection</t>
  </si>
  <si>
    <t>Make-ready</t>
  </si>
  <si>
    <t>Testing - Network elements</t>
  </si>
  <si>
    <t xml:space="preserve">Testing - Power Systems </t>
  </si>
  <si>
    <t>Testing - Monitoring Systems</t>
  </si>
  <si>
    <t>Software (please specify)</t>
  </si>
  <si>
    <r>
      <t xml:space="preserve">Total Allocation 
Ineligible Costs ($)
</t>
    </r>
    <r>
      <rPr>
        <i/>
        <sz val="11"/>
        <color theme="1"/>
        <rFont val="Calibri"/>
        <family val="2"/>
        <scheme val="minor"/>
      </rPr>
      <t>(Auto-Populated)</t>
    </r>
  </si>
  <si>
    <t>Billing Support Systems</t>
  </si>
  <si>
    <t>Customer Care Systems</t>
  </si>
  <si>
    <t>Licenses</t>
  </si>
  <si>
    <t>General Liability Insurance</t>
  </si>
  <si>
    <t>Testing – User Devices</t>
  </si>
  <si>
    <t>Testing – Support Systems</t>
  </si>
  <si>
    <r>
      <rPr>
        <b/>
        <i/>
        <sz val="14"/>
        <color theme="0" tint="-0.34998626667073579"/>
        <rFont val="Calibri"/>
        <family val="2"/>
        <scheme val="minor"/>
      </rPr>
      <t>Step 2</t>
    </r>
    <r>
      <rPr>
        <b/>
        <i/>
        <sz val="16"/>
        <color theme="0" tint="-0.34998626667073579"/>
        <rFont val="Calibri"/>
        <family val="2"/>
        <scheme val="minor"/>
      </rPr>
      <t xml:space="preserve"> </t>
    </r>
    <r>
      <rPr>
        <b/>
        <sz val="16"/>
        <color theme="1"/>
        <rFont val="Calibri"/>
        <family val="2"/>
        <scheme val="minor"/>
      </rPr>
      <t xml:space="preserve"> - SUMMARY PROJECT BUDGET</t>
    </r>
  </si>
  <si>
    <r>
      <t xml:space="preserve">Project Budget </t>
    </r>
    <r>
      <rPr>
        <i/>
        <sz val="11"/>
        <color theme="1"/>
        <rFont val="Calibri"/>
        <family val="2"/>
        <scheme val="minor"/>
      </rPr>
      <t>(Auto-Populated)</t>
    </r>
  </si>
  <si>
    <t>Total Eligible Costs</t>
  </si>
  <si>
    <t>Total Ineligible Costs</t>
  </si>
  <si>
    <r>
      <rPr>
        <b/>
        <sz val="11"/>
        <color theme="1"/>
        <rFont val="Calibri"/>
        <family val="2"/>
        <scheme val="minor"/>
      </rPr>
      <t>Project Funding</t>
    </r>
    <r>
      <rPr>
        <i/>
        <sz val="11"/>
        <color theme="1"/>
        <rFont val="Calibri"/>
        <family val="2"/>
        <scheme val="minor"/>
      </rPr>
      <t xml:space="preserve"> (Please Complete)</t>
    </r>
  </si>
  <si>
    <r>
      <t xml:space="preserve">PROJECT COMMUNITIES </t>
    </r>
    <r>
      <rPr>
        <i/>
        <sz val="16"/>
        <color theme="1"/>
        <rFont val="Calibri"/>
        <family val="2"/>
        <scheme val="minor"/>
      </rPr>
      <t>(Auto-Populated)</t>
    </r>
  </si>
  <si>
    <r>
      <t xml:space="preserve">Last Mile Eligible Costs per </t>
    </r>
    <r>
      <rPr>
        <u/>
        <sz val="11"/>
        <color theme="1"/>
        <rFont val="Calibri Light"/>
        <family val="2"/>
      </rPr>
      <t>Community</t>
    </r>
  </si>
  <si>
    <r>
      <t xml:space="preserve">Last Mile Eligible Costs per </t>
    </r>
    <r>
      <rPr>
        <u/>
        <sz val="11"/>
        <color theme="1"/>
        <rFont val="Calibri Light"/>
        <family val="2"/>
      </rPr>
      <t>Household</t>
    </r>
  </si>
  <si>
    <r>
      <t xml:space="preserve">Eligible Transport Costs per </t>
    </r>
    <r>
      <rPr>
        <u/>
        <sz val="11"/>
        <color theme="1"/>
        <rFont val="Calibri Light"/>
        <family val="2"/>
      </rPr>
      <t>km</t>
    </r>
  </si>
  <si>
    <r>
      <t xml:space="preserve">PROJECT BUDGET </t>
    </r>
    <r>
      <rPr>
        <i/>
        <sz val="16"/>
        <color theme="1"/>
        <rFont val="Calibri"/>
        <family val="2"/>
        <scheme val="minor"/>
      </rPr>
      <t>(Auto-Populated)</t>
    </r>
  </si>
  <si>
    <t>Kootenay</t>
  </si>
  <si>
    <t>Regional District of East Kootenay</t>
  </si>
  <si>
    <t>Regional District of Central Kootenay</t>
  </si>
  <si>
    <t>Regional District of Kootenay Boundary</t>
  </si>
  <si>
    <t>Thompson--Okanagan</t>
  </si>
  <si>
    <t>Regional District of Okanagan-Similkameen</t>
  </si>
  <si>
    <t>Lower Mainland--Southwest</t>
  </si>
  <si>
    <t>Fraser Valley Regional District</t>
  </si>
  <si>
    <t>Metro Vancouver Regional District</t>
  </si>
  <si>
    <t>Regional District of Central Okanagan</t>
  </si>
  <si>
    <t>Regional District of North Okanagan</t>
  </si>
  <si>
    <t>Squamish-Lillooet Regional District</t>
  </si>
  <si>
    <t>Sunshine Coast Regional District</t>
  </si>
  <si>
    <t>Vancouver Island and Coast</t>
  </si>
  <si>
    <t>qathet Regional District</t>
  </si>
  <si>
    <t>Strathcona Regional District</t>
  </si>
  <si>
    <t>Thompson-Nicola Regional District</t>
  </si>
  <si>
    <t>Columbia-Shuswap Regional District</t>
  </si>
  <si>
    <t>Cariboo</t>
  </si>
  <si>
    <t>Regional District of Fraser-Fort George</t>
  </si>
  <si>
    <t>Cariboo Regional District</t>
  </si>
  <si>
    <t>Central Coast Regional District</t>
  </si>
  <si>
    <t>Regional District of Mount Waddington</t>
  </si>
  <si>
    <t>Regional District of Alberni-Clayoquot</t>
  </si>
  <si>
    <t>Cowichan Valley Regional District</t>
  </si>
  <si>
    <t>Capital Regional District</t>
  </si>
  <si>
    <t>Regional District of Nanaimo</t>
  </si>
  <si>
    <t>Comox Valley Regional District</t>
  </si>
  <si>
    <t>Nechako</t>
  </si>
  <si>
    <t>Bulkley Nechako Regional District</t>
  </si>
  <si>
    <t>North Coast</t>
  </si>
  <si>
    <t>Regional District of Kitimat-Stikine</t>
  </si>
  <si>
    <t>North Coast Regional District</t>
  </si>
  <si>
    <t>Stikine Regional District (Unincorporated)</t>
  </si>
  <si>
    <t>Northeast</t>
  </si>
  <si>
    <t>Peace River Regional District</t>
  </si>
  <si>
    <t>Northern Rockies Regional Municipality</t>
  </si>
  <si>
    <t>Regional District</t>
  </si>
  <si>
    <t>Economic Region</t>
  </si>
  <si>
    <t>Condition for Last-Mile Community Names</t>
  </si>
  <si>
    <t xml:space="preserve">Condition for Transport </t>
  </si>
  <si>
    <t>Not Used Currently</t>
  </si>
  <si>
    <t>Budget/Funding Error</t>
  </si>
  <si>
    <t>% of Eligible Costs:</t>
  </si>
  <si>
    <t>% of
Eligible Costs:</t>
  </si>
  <si>
    <t>If No, enter date decision is expected:</t>
  </si>
  <si>
    <t>Funding approved?</t>
  </si>
  <si>
    <r>
      <rPr>
        <sz val="11"/>
        <rFont val="Calibri"/>
        <family val="2"/>
        <scheme val="minor"/>
      </rPr>
      <t xml:space="preserve">  </t>
    </r>
    <r>
      <rPr>
        <u/>
        <sz val="11"/>
        <rFont val="Calibri"/>
        <family val="2"/>
        <scheme val="minor"/>
      </rPr>
      <t>For Other Funding Sources, please identify:</t>
    </r>
  </si>
  <si>
    <t>Cellular</t>
  </si>
  <si>
    <t>Project Types</t>
  </si>
  <si>
    <t>Proposed Speeds</t>
  </si>
  <si>
    <t>Fixed Wireless</t>
  </si>
  <si>
    <t>Broadband Solutions</t>
  </si>
  <si>
    <t>Community Deployment</t>
  </si>
  <si>
    <r>
      <t>Total Number of Units</t>
    </r>
    <r>
      <rPr>
        <sz val="11"/>
        <color theme="0"/>
        <rFont val="Calibri"/>
        <family val="2"/>
        <scheme val="minor"/>
      </rPr>
      <t xml:space="preserve">                           
</t>
    </r>
    <r>
      <rPr>
        <i/>
        <sz val="11"/>
        <color theme="0"/>
        <rFont val="Calibri"/>
        <family val="2"/>
        <scheme val="minor"/>
      </rPr>
      <t>(if applicable)
(please specify)</t>
    </r>
  </si>
  <si>
    <r>
      <t xml:space="preserve">Proposed Broadband Solution
</t>
    </r>
    <r>
      <rPr>
        <i/>
        <sz val="11"/>
        <color theme="0"/>
        <rFont val="Calibri"/>
        <family val="2"/>
      </rPr>
      <t>(use drop-down in each cell)</t>
    </r>
  </si>
  <si>
    <r>
      <t xml:space="preserve">Existing Transport Capacity 
</t>
    </r>
    <r>
      <rPr>
        <i/>
        <sz val="11"/>
        <color theme="0"/>
        <rFont val="Calibri"/>
        <family val="2"/>
      </rPr>
      <t>(Mbps)</t>
    </r>
  </si>
  <si>
    <t>New</t>
  </si>
  <si>
    <t>Site Type</t>
  </si>
  <si>
    <t>Existing</t>
  </si>
  <si>
    <t>Site Status</t>
  </si>
  <si>
    <t>Location</t>
  </si>
  <si>
    <t>Power Status</t>
  </si>
  <si>
    <t>Has Utility Access</t>
  </si>
  <si>
    <t>Requires Utility Access</t>
  </si>
  <si>
    <t>Cowichan Valley</t>
  </si>
  <si>
    <t>Sunshine Coast</t>
  </si>
  <si>
    <t>Minimum 50/10</t>
  </si>
  <si>
    <t>Minimum 25/5</t>
  </si>
  <si>
    <r>
      <t>Total Number of Units</t>
    </r>
    <r>
      <rPr>
        <sz val="11"/>
        <color theme="0"/>
        <rFont val="Calibri"/>
        <family val="2"/>
        <scheme val="minor"/>
      </rPr>
      <t xml:space="preserve">                           
</t>
    </r>
    <r>
      <rPr>
        <i/>
        <sz val="11"/>
        <color theme="0"/>
        <rFont val="Calibri"/>
        <family val="2"/>
        <scheme val="minor"/>
      </rPr>
      <t>(if applicable)
(specify units)</t>
    </r>
  </si>
  <si>
    <t>Step 2</t>
  </si>
  <si>
    <t>Step 4</t>
  </si>
  <si>
    <t>Emergency Call Box</t>
  </si>
  <si>
    <t>HWY Site Type</t>
  </si>
  <si>
    <t>Road Segment</t>
  </si>
  <si>
    <t>Rest Area</t>
  </si>
  <si>
    <t>Highway Pullout</t>
  </si>
  <si>
    <t>Inland Ferry</t>
  </si>
  <si>
    <t>Total number of First Nations &amp; Indigenous Communities Calculation2</t>
  </si>
  <si>
    <r>
      <t>Place Name</t>
    </r>
    <r>
      <rPr>
        <b/>
        <vertAlign val="superscript"/>
        <sz val="11"/>
        <rFont val="Calibri"/>
        <family val="2"/>
      </rPr>
      <t>1</t>
    </r>
    <r>
      <rPr>
        <b/>
        <sz val="11"/>
        <rFont val="Calibri"/>
        <family val="2"/>
      </rPr>
      <t xml:space="preserve"> 
</t>
    </r>
    <r>
      <rPr>
        <i/>
        <sz val="11"/>
        <rFont val="Calibri"/>
        <family val="2"/>
      </rPr>
      <t>(*denotes an indigenous community)</t>
    </r>
  </si>
  <si>
    <t>Step 6</t>
  </si>
  <si>
    <t>Cellular Solutions</t>
  </si>
  <si>
    <t>Network</t>
  </si>
  <si>
    <t>Satellite</t>
  </si>
  <si>
    <t>Locales</t>
  </si>
  <si>
    <t>Locale Name</t>
  </si>
  <si>
    <t>Number of Locales</t>
  </si>
  <si>
    <t>Total Number of Locales</t>
  </si>
  <si>
    <t>Regional Districts</t>
  </si>
  <si>
    <t>Economic Regions</t>
  </si>
  <si>
    <r>
      <t>Contention Ratio</t>
    </r>
    <r>
      <rPr>
        <b/>
        <vertAlign val="superscript"/>
        <sz val="11"/>
        <color theme="0"/>
        <rFont val="Calibri"/>
        <family val="2"/>
      </rPr>
      <t>1</t>
    </r>
    <r>
      <rPr>
        <b/>
        <sz val="11"/>
        <color theme="0"/>
        <rFont val="Calibri"/>
        <family val="2"/>
      </rPr>
      <t xml:space="preserve"> 
</t>
    </r>
    <r>
      <rPr>
        <b/>
        <i/>
        <sz val="10"/>
        <color theme="0"/>
        <rFont val="Calibri"/>
        <family val="2"/>
      </rPr>
      <t>(X:1)</t>
    </r>
    <r>
      <rPr>
        <i/>
        <sz val="10"/>
        <color theme="0"/>
        <rFont val="Calibri"/>
        <family val="2"/>
      </rPr>
      <t xml:space="preserve"> - enter value
for </t>
    </r>
    <r>
      <rPr>
        <i/>
        <u/>
        <sz val="10"/>
        <color theme="0"/>
        <rFont val="Calibri"/>
        <family val="2"/>
      </rPr>
      <t>only</t>
    </r>
    <r>
      <rPr>
        <i/>
        <sz val="10"/>
        <color theme="0"/>
        <rFont val="Calibri"/>
        <family val="2"/>
      </rPr>
      <t xml:space="preserve"> X below</t>
    </r>
  </si>
  <si>
    <t>Step 4 &amp; 5</t>
  </si>
  <si>
    <t>Named Communities</t>
  </si>
  <si>
    <t>Cariboo Region</t>
  </si>
  <si>
    <t>Kootenay Region</t>
  </si>
  <si>
    <t>Mainland / Southwest</t>
  </si>
  <si>
    <t>North Coast and Nechako</t>
  </si>
  <si>
    <t>Thompson-Okanagan</t>
  </si>
  <si>
    <t>Vancouver Island / Coast</t>
  </si>
  <si>
    <t>Alberni-Clayoquot</t>
  </si>
  <si>
    <t>Bulkley-Nechako</t>
  </si>
  <si>
    <t>Capital</t>
  </si>
  <si>
    <t>Central Coast</t>
  </si>
  <si>
    <t>Central Kootenay</t>
  </si>
  <si>
    <t>Central Okanagan</t>
  </si>
  <si>
    <t>Columbia-Shuswap</t>
  </si>
  <si>
    <t>Comox Valley</t>
  </si>
  <si>
    <t>East Kootenay</t>
  </si>
  <si>
    <t>Fraser Valley</t>
  </si>
  <si>
    <t>Fraser-Fort George</t>
  </si>
  <si>
    <t>Kitimat-Stikine</t>
  </si>
  <si>
    <t>Kootenay Boundary</t>
  </si>
  <si>
    <t>Metro Vancouver</t>
  </si>
  <si>
    <t>Mount Waddington</t>
  </si>
  <si>
    <t>North Okanagan</t>
  </si>
  <si>
    <t>Northern Rockies</t>
  </si>
  <si>
    <t>Okanagan-Similkameen</t>
  </si>
  <si>
    <t>Peace River</t>
  </si>
  <si>
    <t>qathet</t>
  </si>
  <si>
    <t>Squamish-Lillooet</t>
  </si>
  <si>
    <t>Stikine Region</t>
  </si>
  <si>
    <t>Strathcona</t>
  </si>
  <si>
    <t>Thompson-Nicola</t>
  </si>
  <si>
    <t>Public Wi-Fi Hotspot</t>
  </si>
  <si>
    <t>Fixed Wireless (broadband)</t>
  </si>
  <si>
    <t>Both</t>
  </si>
  <si>
    <t>Broadband</t>
  </si>
  <si>
    <t>Broadband &amp; Cellular</t>
  </si>
  <si>
    <t>Indigenous Communities</t>
  </si>
  <si>
    <t>Step 2 &amp; 3</t>
  </si>
  <si>
    <t>Use this template to identify the Named Communities that will benefit from the proposed project.  The list below contains the communities or placenames in B.C. that are classified as cities, towns, villages, districts, municipalities, or indigenous communities.  
While every effort is made to ensure all communities are on this list it is possible that a local place name or neighborhood is not included.  Those communities not shown on the list below can be identified on the Locales sheet in this workbook.</t>
  </si>
  <si>
    <r>
      <t xml:space="preserve">Wholesale Transport Cost </t>
    </r>
    <r>
      <rPr>
        <i/>
        <sz val="11"/>
        <color theme="0"/>
        <rFont val="Calibri"/>
        <family val="2"/>
      </rPr>
      <t>(if applicable)
($ monthly)</t>
    </r>
  </si>
  <si>
    <r>
      <t xml:space="preserve">Name of Existing
Wholesale Transport Provider
</t>
    </r>
    <r>
      <rPr>
        <i/>
        <sz val="11"/>
        <color theme="0"/>
        <rFont val="Calibri"/>
        <family val="2"/>
      </rPr>
      <t>(if applicable; leave blank for none)</t>
    </r>
  </si>
  <si>
    <r>
      <t xml:space="preserve">Use this template to identify the locales/communities that will benefit from the proposed project; </t>
    </r>
    <r>
      <rPr>
        <b/>
        <i/>
        <sz val="12"/>
        <rFont val="Calibri"/>
        <family val="2"/>
      </rPr>
      <t>only if your community is not available in the Named Communities sheet</t>
    </r>
    <r>
      <rPr>
        <sz val="12"/>
        <rFont val="Calibri"/>
        <family val="2"/>
      </rPr>
      <t>.</t>
    </r>
  </si>
  <si>
    <r>
      <t xml:space="preserve">                                                SUMMARY</t>
    </r>
    <r>
      <rPr>
        <sz val="16"/>
        <color theme="1"/>
        <rFont val="Calibri"/>
        <family val="2"/>
      </rPr>
      <t xml:space="preserve"> </t>
    </r>
    <r>
      <rPr>
        <i/>
        <sz val="16"/>
        <color theme="1"/>
        <rFont val="Calibri"/>
        <family val="2"/>
      </rPr>
      <t>(Auto-Populated)</t>
    </r>
  </si>
  <si>
    <t>LOCALE INFORMATION</t>
  </si>
  <si>
    <t xml:space="preserve">Applicants to the Connecting British Columbia Program are required to complete this workbook with detailed information about the proposed project.
It is the responsibility of the applicant to ensure the information entered is accurate and that totals and costs add up correctly.  </t>
  </si>
  <si>
    <t xml:space="preserve">                     NAMED COMMUNITIES</t>
  </si>
  <si>
    <r>
      <t>Existing 50/10 Mbps Availability</t>
    </r>
    <r>
      <rPr>
        <b/>
        <vertAlign val="superscript"/>
        <sz val="11"/>
        <rFont val="Calibri"/>
        <family val="2"/>
      </rPr>
      <t>2</t>
    </r>
    <r>
      <rPr>
        <b/>
        <sz val="11"/>
        <rFont val="Calibri"/>
        <family val="2"/>
      </rPr>
      <t xml:space="preserve">
</t>
    </r>
    <r>
      <rPr>
        <i/>
        <sz val="11"/>
        <rFont val="Calibri"/>
        <family val="2"/>
      </rPr>
      <t>(Yes or No)</t>
    </r>
  </si>
  <si>
    <r>
      <t>Existing 25/5 Mbps Availability</t>
    </r>
    <r>
      <rPr>
        <b/>
        <vertAlign val="superscript"/>
        <sz val="11"/>
        <rFont val="Calibri"/>
        <family val="2"/>
      </rPr>
      <t>3</t>
    </r>
    <r>
      <rPr>
        <b/>
        <sz val="11"/>
        <rFont val="Calibri"/>
        <family val="2"/>
      </rPr>
      <t xml:space="preserve">
</t>
    </r>
    <r>
      <rPr>
        <i/>
        <sz val="11"/>
        <rFont val="Calibri"/>
        <family val="2"/>
      </rPr>
      <t>(Yes or No)</t>
    </r>
  </si>
  <si>
    <t>NAMED COMMUNITY INFORMATION</t>
  </si>
  <si>
    <t xml:space="preserve">                              LOCALES</t>
  </si>
  <si>
    <t xml:space="preserve">Once the workbook is completed verify all information entered is correct. The SUMMARY sheet will auto-populated a reference table to summarize the information provided.  </t>
  </si>
  <si>
    <t>DSL</t>
  </si>
  <si>
    <r>
      <t>Existing LTE Cellular Availability</t>
    </r>
    <r>
      <rPr>
        <i/>
        <sz val="11"/>
        <rFont val="Calibri"/>
        <family val="2"/>
      </rPr>
      <t xml:space="preserve">
(Yes or No)</t>
    </r>
  </si>
  <si>
    <t>PERMITTING</t>
  </si>
  <si>
    <t>PERMITTING INFORMATION</t>
  </si>
  <si>
    <t>ASSET REQUIRED</t>
  </si>
  <si>
    <t>ASSET OWNER</t>
  </si>
  <si>
    <t>TYPE OF PERMIT REQUIRED</t>
  </si>
  <si>
    <t>PERMITTING AUTHORITY</t>
  </si>
  <si>
    <t>ORGANIZATION NAME</t>
  </si>
  <si>
    <t>POSITION/TITLE</t>
  </si>
  <si>
    <t>PHONE NUMBER</t>
  </si>
  <si>
    <t>E-MAIL ADDRESS</t>
  </si>
  <si>
    <t>DATE PERMIT
IS REQUIRED</t>
  </si>
  <si>
    <t>Not Started</t>
  </si>
  <si>
    <t>In Progress</t>
  </si>
  <si>
    <t>On Hold</t>
  </si>
  <si>
    <t>Completed</t>
  </si>
  <si>
    <t>Status</t>
  </si>
  <si>
    <t>Please identify all permits required for the successful completion of your project. Also indicate the progress that has been made thus far.</t>
  </si>
  <si>
    <t>Please identify groups and organizations that require consultation in order to successfully complete your project. Also indicate the progress that has been made thus far.</t>
  </si>
  <si>
    <t>EMPLOYMENT</t>
  </si>
  <si>
    <t>CURRENT EMPLOYMENT INFORMATION</t>
  </si>
  <si>
    <t>ESTIMATED PROJECT EMPLOYMENT</t>
  </si>
  <si>
    <t>Total number of people employed by the organization:</t>
  </si>
  <si>
    <t>Estimated direct employees:</t>
  </si>
  <si>
    <t>Estimated contracted labour:</t>
  </si>
  <si>
    <t>HOURS OF EMPLOYMENT PER WEEK
(average)</t>
  </si>
  <si>
    <t>TOTAL PERSON MONTHS OF EMPLOYMENT TO BE CREATED
(average)</t>
  </si>
  <si>
    <t>NUMBER OF PEOPLE TO WORK ON THE PROJECT</t>
  </si>
  <si>
    <t>TOTAL ESTIMATED FULL-TIME EQUIVALENT (FTE) JOB CREATION*
(auto-generated)</t>
  </si>
  <si>
    <t>Connecting British Columbia Program: Rapid Response UBF Intake</t>
  </si>
  <si>
    <t>UBF Rapid Response Amount Requested</t>
  </si>
  <si>
    <t>Funding from Canada Infrastructure Bank</t>
  </si>
  <si>
    <t>Value should not exceed
50% of eligible costs</t>
  </si>
  <si>
    <t>Direct Materials</t>
  </si>
  <si>
    <t>Conduits</t>
  </si>
  <si>
    <t>Vaults</t>
  </si>
  <si>
    <t>Equipment</t>
  </si>
  <si>
    <t>Radios</t>
  </si>
  <si>
    <t>Routers</t>
  </si>
  <si>
    <t>Dishes</t>
  </si>
  <si>
    <t>Antennas</t>
  </si>
  <si>
    <t>Switches</t>
  </si>
  <si>
    <t>Servers</t>
  </si>
  <si>
    <t>Splices</t>
  </si>
  <si>
    <t>Power Systems (Generators, batteries, solar cells, etc.)</t>
  </si>
  <si>
    <t>Fibre/Cable</t>
  </si>
  <si>
    <t xml:space="preserve">Monitoring Systems </t>
  </si>
  <si>
    <t>Miscellaneous</t>
  </si>
  <si>
    <t>Direct Travel</t>
  </si>
  <si>
    <t>Vehicle rental</t>
  </si>
  <si>
    <t>Direct Satellite Capacity</t>
  </si>
  <si>
    <r>
      <t xml:space="preserve">Step 1: </t>
    </r>
    <r>
      <rPr>
        <sz val="12"/>
        <color theme="1"/>
        <rFont val="Calibri"/>
        <family val="2"/>
      </rPr>
      <t>Enter the number of individuals currently employed by your organization.</t>
    </r>
    <r>
      <rPr>
        <b/>
        <sz val="12"/>
        <color theme="1"/>
        <rFont val="Calibri"/>
        <family val="2"/>
      </rPr>
      <t xml:space="preserve">
Step 2: </t>
    </r>
    <r>
      <rPr>
        <sz val="12"/>
        <color theme="1"/>
        <rFont val="Calibri"/>
        <family val="2"/>
      </rPr>
      <t xml:space="preserve">Enter the number of estimated direct employees and estimated contracted labour that will work on the project.
</t>
    </r>
    <r>
      <rPr>
        <b/>
        <sz val="12"/>
        <color theme="1"/>
        <rFont val="Calibri"/>
        <family val="2"/>
      </rPr>
      <t xml:space="preserve">
Step 3: </t>
    </r>
    <r>
      <rPr>
        <sz val="12"/>
        <color theme="1"/>
        <rFont val="Calibri"/>
        <family val="2"/>
      </rPr>
      <t xml:space="preserve">Enter the average number of hours of employment each individual will preform per week.
</t>
    </r>
    <r>
      <rPr>
        <b/>
        <sz val="12"/>
        <color theme="1"/>
        <rFont val="Calibri"/>
        <family val="2"/>
      </rPr>
      <t xml:space="preserve">
Step 4: </t>
    </r>
    <r>
      <rPr>
        <sz val="12"/>
        <color theme="1"/>
        <rFont val="Calibri"/>
        <family val="2"/>
      </rPr>
      <t>Enter the total months of employment that will be created for each individual.</t>
    </r>
    <r>
      <rPr>
        <b/>
        <sz val="12"/>
        <color theme="1"/>
        <rFont val="Calibri"/>
        <family val="2"/>
      </rPr>
      <t xml:space="preserve">
</t>
    </r>
    <r>
      <rPr>
        <sz val="12"/>
        <color theme="1"/>
        <rFont val="Calibri"/>
        <family val="2"/>
      </rPr>
      <t>*Full-time equivalent (FTE) job creation is aggregated from information provided above. 1.0 FTE is equal to 1 new position working 35 hours/week for 12 months/year.</t>
    </r>
  </si>
  <si>
    <t>Last-Mile &amp; Transport</t>
  </si>
  <si>
    <r>
      <t xml:space="preserve">Speeds proposed for households
</t>
    </r>
    <r>
      <rPr>
        <i/>
        <sz val="11"/>
        <color theme="0"/>
        <rFont val="Calibri"/>
        <family val="2"/>
      </rPr>
      <t>(Mbps)</t>
    </r>
  </si>
  <si>
    <t>Last-Mile:</t>
  </si>
  <si>
    <t>Transport:</t>
  </si>
  <si>
    <t>Cable</t>
  </si>
  <si>
    <t>Permitting</t>
  </si>
  <si>
    <t>Employment</t>
  </si>
  <si>
    <r>
      <t xml:space="preserve">Indicate the </t>
    </r>
    <r>
      <rPr>
        <u/>
        <sz val="12"/>
        <color theme="1"/>
        <rFont val="Calibri"/>
        <family val="2"/>
      </rPr>
      <t>project name</t>
    </r>
    <r>
      <rPr>
        <sz val="12"/>
        <color theme="1"/>
        <rFont val="Calibri"/>
        <family val="2"/>
      </rPr>
      <t xml:space="preserve"> and select the </t>
    </r>
    <r>
      <rPr>
        <u/>
        <sz val="12"/>
        <color theme="1"/>
        <rFont val="Calibri"/>
        <family val="2"/>
      </rPr>
      <t>project type</t>
    </r>
    <r>
      <rPr>
        <sz val="12"/>
        <color theme="1"/>
        <rFont val="Calibri"/>
        <family val="2"/>
      </rPr>
      <t xml:space="preserve"> (Last-Mile or Last-Mile &amp; Transport) using the drop-down menu.</t>
    </r>
  </si>
  <si>
    <t>Last-Mile: Eligible Cost</t>
  </si>
  <si>
    <t>Software</t>
  </si>
  <si>
    <t>Labour</t>
  </si>
  <si>
    <t>CPE</t>
  </si>
  <si>
    <t>Modems</t>
  </si>
  <si>
    <t>Set Top Boxes</t>
  </si>
  <si>
    <t>Inside Wiring</t>
  </si>
  <si>
    <t>Contract</t>
  </si>
  <si>
    <t>Other Consulting Services (please specify)</t>
  </si>
  <si>
    <t>Last-Mile: Ineligible Cost</t>
  </si>
  <si>
    <t>Transport (Backbone): Eligible Cost</t>
  </si>
  <si>
    <t>Cellular / Mobile Wireless</t>
  </si>
  <si>
    <t>Transport (Backbone)</t>
  </si>
  <si>
    <t>Transport (Backbone): Ineligible Cost</t>
  </si>
  <si>
    <r>
      <t xml:space="preserve">Identify Solution for 
Proposed Project 
</t>
    </r>
    <r>
      <rPr>
        <i/>
        <sz val="11"/>
        <color theme="0"/>
        <rFont val="Calibri"/>
        <family val="2"/>
      </rPr>
      <t>(use drop-down in each cell)</t>
    </r>
  </si>
  <si>
    <r>
      <t xml:space="preserve">Identify Solution for 
Proposed Project
</t>
    </r>
    <r>
      <rPr>
        <i/>
        <sz val="11"/>
        <color theme="0"/>
        <rFont val="Calibri"/>
        <family val="2"/>
      </rPr>
      <t>(use drop-down in each cell)</t>
    </r>
  </si>
  <si>
    <t>Total number of First Nations &amp; Indigenous Communities Calculation (Last-Mile)</t>
  </si>
  <si>
    <t>Total number of First Nations &amp; Indigenous Communities Calculation (Transport)</t>
  </si>
  <si>
    <t>Sum of FN Communities (last-mile):</t>
  </si>
  <si>
    <t>Sum of FN Communities (last-mile &amp; transport):</t>
  </si>
  <si>
    <t>Number of Indigenous Households</t>
  </si>
  <si>
    <r>
      <t xml:space="preserve">Assest Required: </t>
    </r>
    <r>
      <rPr>
        <sz val="12"/>
        <color theme="1"/>
        <rFont val="Calibri"/>
        <family val="2"/>
      </rPr>
      <t xml:space="preserve">Refers to the non-electrical elements needed for network deployment. This includes the telephone and hydro poles, ducts, towers, private buildings, street furniture (e.g., lampposts), and rights-of-way along routes such as highways, railways and pipelines.
</t>
    </r>
    <r>
      <rPr>
        <b/>
        <sz val="12"/>
        <color theme="1"/>
        <rFont val="Calibri"/>
        <family val="2"/>
      </rPr>
      <t xml:space="preserve">
Asset Owner: </t>
    </r>
    <r>
      <rPr>
        <sz val="12"/>
        <color theme="1"/>
        <rFont val="Calibri"/>
        <family val="2"/>
      </rPr>
      <t xml:space="preserve">Is the owner of the asset, usually telecommunications carriers, electrical utilities, municipalities and private owners.
</t>
    </r>
    <r>
      <rPr>
        <b/>
        <sz val="12"/>
        <color theme="1"/>
        <rFont val="Calibri"/>
        <family val="2"/>
      </rPr>
      <t xml:space="preserve">
Type of Permit required:</t>
    </r>
    <r>
      <rPr>
        <sz val="12"/>
        <color theme="1"/>
        <rFont val="Calibri"/>
        <family val="2"/>
      </rPr>
      <t xml:space="preserve"> A broad category used to describe the application or process that an internet service provider must apply for gain access to the permit. For example: Municipal Letter of Concurrence, Crown land permits, Right-of-ways permits
</t>
    </r>
    <r>
      <rPr>
        <b/>
        <sz val="12"/>
        <color theme="1"/>
        <rFont val="Calibri"/>
        <family val="2"/>
      </rPr>
      <t xml:space="preserve">
Permitting Authority: </t>
    </r>
    <r>
      <rPr>
        <sz val="12"/>
        <color theme="1"/>
        <rFont val="Calibri"/>
        <family val="2"/>
      </rPr>
      <t>Refers to the regulator and has oversight through the administration of Acts.  For example, the British Columbia Utilities Commission is the regulator of BC Hydro and Fortis BC, which own assets such as poles.</t>
    </r>
  </si>
  <si>
    <t>DEFINITIONS</t>
  </si>
  <si>
    <r>
      <t>Contention Ratio</t>
    </r>
    <r>
      <rPr>
        <b/>
        <vertAlign val="superscript"/>
        <sz val="11"/>
        <color theme="0"/>
        <rFont val="Calibri"/>
        <family val="2"/>
      </rPr>
      <t>3</t>
    </r>
    <r>
      <rPr>
        <b/>
        <sz val="11"/>
        <color theme="0"/>
        <rFont val="Calibri"/>
        <family val="2"/>
      </rPr>
      <t xml:space="preserve"> 
</t>
    </r>
    <r>
      <rPr>
        <b/>
        <i/>
        <sz val="10"/>
        <color theme="0"/>
        <rFont val="Calibri"/>
        <family val="2"/>
      </rPr>
      <t>(X:1)</t>
    </r>
    <r>
      <rPr>
        <i/>
        <sz val="10"/>
        <color theme="0"/>
        <rFont val="Calibri"/>
        <family val="2"/>
      </rPr>
      <t xml:space="preserve"> - enter value
for </t>
    </r>
    <r>
      <rPr>
        <i/>
        <u/>
        <sz val="10"/>
        <color theme="0"/>
        <rFont val="Calibri"/>
        <family val="2"/>
      </rPr>
      <t>only</t>
    </r>
    <r>
      <rPr>
        <i/>
        <sz val="10"/>
        <color theme="0"/>
        <rFont val="Calibri"/>
        <family val="2"/>
      </rPr>
      <t xml:space="preserve"> X below</t>
    </r>
  </si>
  <si>
    <r>
      <t xml:space="preserve">CONTACT NAME
</t>
    </r>
    <r>
      <rPr>
        <b/>
        <i/>
        <sz val="10"/>
        <color theme="0"/>
        <rFont val="Calibri"/>
        <family val="2"/>
      </rPr>
      <t>(first name, last name)</t>
    </r>
  </si>
  <si>
    <t xml:space="preserve">    Insert additional rows below if needed.</t>
  </si>
  <si>
    <r>
      <t xml:space="preserve">STATUS
</t>
    </r>
    <r>
      <rPr>
        <b/>
        <i/>
        <sz val="10"/>
        <color theme="0"/>
        <rFont val="Calibri"/>
        <family val="2"/>
      </rPr>
      <t>(use drop-down)</t>
    </r>
  </si>
  <si>
    <t>CURRENTLY ENGAGED WITH</t>
  </si>
  <si>
    <r>
      <t xml:space="preserve">Other Funding Source </t>
    </r>
    <r>
      <rPr>
        <i/>
        <sz val="11"/>
        <color theme="1"/>
        <rFont val="Calibri"/>
        <family val="2"/>
        <scheme val="minor"/>
      </rPr>
      <t>(please specify)</t>
    </r>
  </si>
  <si>
    <t>ELIGIBLE COSTS</t>
  </si>
  <si>
    <t>INELIGIBLE COSTS</t>
  </si>
  <si>
    <r>
      <t>Direct Labour</t>
    </r>
    <r>
      <rPr>
        <i/>
        <sz val="11"/>
        <color theme="1"/>
        <rFont val="Calibri"/>
        <family val="2"/>
        <scheme val="minor"/>
      </rPr>
      <t xml:space="preserve"> (enter hours or days)</t>
    </r>
  </si>
  <si>
    <t>General</t>
  </si>
  <si>
    <r>
      <t xml:space="preserve">Step 1: Identify communities for proposed project using the drop-down list in column C.  If your community is not available within the list below please select the Locales tab, then enter your community/locale and populate the required columns.
Step 2: For each community indicate the proposed solution. 
Step 3: Filter out the blank rows.  Click on the filter button in cell I33 and remove the check mark beside (Blanks).  To undue this select the filter button and select the check mark beside (Blanks).	
							</t>
    </r>
    <r>
      <rPr>
        <sz val="12"/>
        <rFont val="Calibri"/>
        <family val="2"/>
      </rPr>
      <t xml:space="preserve">					
Step 4: For each project community, provide information for columns J-P.</t>
    </r>
    <r>
      <rPr>
        <sz val="12"/>
        <color rgb="FFFF0000"/>
        <rFont val="Calibri"/>
        <family val="2"/>
      </rPr>
      <t xml:space="preserve">	</t>
    </r>
    <r>
      <rPr>
        <sz val="12"/>
        <color theme="1"/>
        <rFont val="Calibri"/>
        <family val="2"/>
      </rPr>
      <t xml:space="preserve">					
Notes:												
</t>
    </r>
    <r>
      <rPr>
        <vertAlign val="superscript"/>
        <sz val="12"/>
        <color theme="1"/>
        <rFont val="Calibri"/>
        <family val="2"/>
      </rPr>
      <t>1</t>
    </r>
    <r>
      <rPr>
        <sz val="12"/>
        <color theme="1"/>
        <rFont val="Calibri"/>
        <family val="2"/>
      </rPr>
      <t xml:space="preserve"> Verify selected place names as multiples do exist.  A map link is provided in column C.  For more information refer to the data source found here:
https://open.canada.ca/data/en/dataset/fe945388-1dd9-4a4a-9a1e-5c552579a28c											
</t>
    </r>
    <r>
      <rPr>
        <vertAlign val="superscript"/>
        <sz val="12"/>
        <color theme="1"/>
        <rFont val="Calibri"/>
        <family val="2"/>
      </rPr>
      <t>2</t>
    </r>
    <r>
      <rPr>
        <sz val="12"/>
        <color theme="1"/>
        <rFont val="Calibri"/>
        <family val="2"/>
      </rPr>
      <t xml:space="preserve"> "Column D indicates whether a selected community has access to 50/10 Mbps internet based on data from Innovation, Science and Economic Development Canada.
For community projects the Connecting British Columbia Program provides funding for communities that do not have access to 50/10 Mbps internet.  Refer to section 3.1 in the Application Guide for more information.
</t>
    </r>
    <r>
      <rPr>
        <vertAlign val="superscript"/>
        <sz val="12"/>
        <color theme="1"/>
        <rFont val="Calibri"/>
        <family val="2"/>
      </rPr>
      <t>3</t>
    </r>
    <r>
      <rPr>
        <sz val="12"/>
        <color theme="1"/>
        <rFont val="Calibri"/>
        <family val="2"/>
      </rPr>
      <t xml:space="preserve"> Contention ratio or over subscription ratio is the number of users sharing the same data capacity. For example a 50:1 contention ratio means that up to 50 broadband customers are sharing the same bandwidth at any one time.</t>
    </r>
  </si>
  <si>
    <r>
      <t>Step 1: Enter the locales/communities for proposed project using the cells in column B.
Step 2: Enter the latitude and longitude of the locale/community.
Step 3: Using the drop-downs, select the Regional District &amp; Economic Region in which the location resides. 
Step 4: Usi</t>
    </r>
    <r>
      <rPr>
        <sz val="12"/>
        <rFont val="Calibri"/>
        <family val="2"/>
      </rPr>
      <t xml:space="preserve">ng the drop-down in column G, indicate the proposed solution for each community. 
</t>
    </r>
    <r>
      <rPr>
        <sz val="12"/>
        <color theme="1"/>
        <rFont val="Calibri"/>
        <family val="2"/>
      </rPr>
      <t xml:space="preserve">												
Step 5: Filter out the blank rows.  Click on the filter button in c</t>
    </r>
    <r>
      <rPr>
        <sz val="12"/>
        <rFont val="Calibri"/>
        <family val="2"/>
      </rPr>
      <t>ell G28 and remove the check mark beside (Blanks).  To undue this select the filter button and select the check mark beside (Blanks).
Step 6: For each project community, provide information for columns H-N.</t>
    </r>
    <r>
      <rPr>
        <sz val="12"/>
        <color theme="1"/>
        <rFont val="Calibri"/>
        <family val="2"/>
      </rPr>
      <t xml:space="preserve">
Notes:
</t>
    </r>
    <r>
      <rPr>
        <vertAlign val="superscript"/>
        <sz val="12"/>
        <color theme="1"/>
        <rFont val="Calibri"/>
        <family val="2"/>
      </rPr>
      <t>1</t>
    </r>
    <r>
      <rPr>
        <sz val="12"/>
        <color theme="1"/>
        <rFont val="Calibri"/>
        <family val="2"/>
      </rPr>
      <t xml:space="preserve"> Contention ratio or over subscription ratio is the number of users sharing the same data capacity. For example a 50:1 contention ratio means that up to 50 broadband customers are sharing the same bandwidth at any one time.</t>
    </r>
  </si>
  <si>
    <t xml:space="preserve">This workbook consists of 7 sheets: </t>
  </si>
  <si>
    <r>
      <rPr>
        <b/>
        <sz val="12"/>
        <color theme="1"/>
        <rFont val="Calibri"/>
        <family val="2"/>
        <scheme val="minor"/>
      </rPr>
      <t>Step 1:</t>
    </r>
    <r>
      <rPr>
        <sz val="12"/>
        <color theme="1"/>
        <rFont val="Calibri"/>
        <family val="2"/>
        <scheme val="minor"/>
      </rPr>
      <t xml:space="preserve"> Complete the Detailed Project Budget table below using the appropriate categories and sub-categories. Use "other" for items not listed.  Ensure that last-mile and transport costs are separated where applicable.  </t>
    </r>
  </si>
  <si>
    <t>Use this template to identify the proposed project costs.</t>
  </si>
  <si>
    <t>Satellite Related Equipment</t>
  </si>
  <si>
    <t>Satellite Transponder Equipment</t>
  </si>
  <si>
    <t>Satellite Related Labour</t>
  </si>
  <si>
    <t>Published December 10, 2020 – Ver.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</si>
</sst>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quot;$&quot;#,##0;\-&quot;$&quot;#,##0"/>
    <numFmt numFmtId="165" formatCode="_-&quot;$&quot;* #,##0.00_-;\-&quot;$&quot;* #,##0.00_-;_-&quot;$&quot;* &quot;-&quot;??_-;_-@_-"/>
    <numFmt numFmtId="166" formatCode="&quot;$&quot;#,##0.00"/>
    <numFmt numFmtId="167" formatCode="_-&quot;$&quot;* #,##0_-;\-&quot;$&quot;* #,##0_-;_-&quot;$&quot;* &quot;-&quot;??_-;_-@_-"/>
    <numFmt numFmtId="168" formatCode="&quot;$&quot;#,##0"/>
    <numFmt numFmtId="169" formatCode="0.00000"/>
    <numFmt numFmtId="170" formatCode="0&quot; : 1&quot;"/>
    <numFmt numFmtId="171" formatCode="[$-409]d\-mmm\-yyyy;@"/>
    <numFmt numFmtId="172" formatCode="0.0"/>
    <numFmt numFmtId="173" formatCode="_(* #,##0_);_(* \(#,##0\);_(* &quot;-&quot;??_);_(@_)"/>
  </numFmts>
  <fonts count="82"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i/>
      <sz val="11"/>
      <color rgb="FFFF0000"/>
      <name val="Calibri"/>
      <family val="2"/>
      <scheme val="minor"/>
    </font>
    <font>
      <b/>
      <i/>
      <sz val="11"/>
      <name val="Calibri"/>
      <family val="2"/>
      <scheme val="minor"/>
    </font>
    <font>
      <sz val="11"/>
      <name val="Calibri"/>
      <family val="2"/>
      <scheme val="minor"/>
    </font>
    <font>
      <b/>
      <sz val="11"/>
      <name val="Calibri"/>
      <family val="2"/>
      <scheme val="minor"/>
    </font>
    <font>
      <sz val="12"/>
      <color theme="1"/>
      <name val="Calibri"/>
      <family val="2"/>
      <scheme val="minor"/>
    </font>
    <font>
      <b/>
      <sz val="16"/>
      <color theme="1"/>
      <name val="Calibri"/>
      <family val="2"/>
      <scheme val="minor"/>
    </font>
    <font>
      <i/>
      <sz val="16"/>
      <color theme="1"/>
      <name val="Calibri"/>
      <family val="2"/>
      <scheme val="minor"/>
    </font>
    <font>
      <i/>
      <sz val="11"/>
      <color theme="0" tint="-0.249977111117893"/>
      <name val="Calibri"/>
      <family val="2"/>
      <scheme val="minor"/>
    </font>
    <font>
      <b/>
      <i/>
      <sz val="11"/>
      <color theme="1"/>
      <name val="Calibri"/>
      <family val="2"/>
      <scheme val="minor"/>
    </font>
    <font>
      <b/>
      <sz val="12"/>
      <color theme="1"/>
      <name val="Calibri"/>
      <family val="2"/>
      <scheme val="minor"/>
    </font>
    <font>
      <i/>
      <sz val="11"/>
      <name val="Calibri"/>
      <family val="2"/>
      <scheme val="minor"/>
    </font>
    <font>
      <sz val="11"/>
      <color theme="1"/>
      <name val="Calibri"/>
      <family val="2"/>
    </font>
    <font>
      <b/>
      <sz val="16"/>
      <color theme="1"/>
      <name val="Calibri"/>
      <family val="2"/>
    </font>
    <font>
      <b/>
      <sz val="11"/>
      <color theme="1"/>
      <name val="Calibri"/>
      <family val="2"/>
    </font>
    <font>
      <b/>
      <sz val="11"/>
      <color theme="0"/>
      <name val="Calibri Light"/>
      <family val="2"/>
    </font>
    <font>
      <sz val="11"/>
      <name val="Calibri"/>
      <family val="2"/>
    </font>
    <font>
      <i/>
      <sz val="11"/>
      <name val="Calibri"/>
      <family val="2"/>
    </font>
    <font>
      <i/>
      <sz val="16"/>
      <color theme="1"/>
      <name val="Calibri"/>
      <family val="2"/>
    </font>
    <font>
      <b/>
      <sz val="12"/>
      <color theme="1"/>
      <name val="Calibri"/>
      <family val="2"/>
    </font>
    <font>
      <sz val="12"/>
      <color theme="1"/>
      <name val="Calibri"/>
      <family val="2"/>
    </font>
    <font>
      <b/>
      <sz val="11"/>
      <name val="Calibri"/>
      <family val="2"/>
    </font>
    <font>
      <sz val="11"/>
      <color indexed="8"/>
      <name val="Calibri"/>
      <family val="2"/>
    </font>
    <font>
      <u/>
      <sz val="11"/>
      <color theme="10"/>
      <name val="Calibri Light"/>
      <family val="2"/>
    </font>
    <font>
      <sz val="11"/>
      <color theme="0" tint="-0.499984740745262"/>
      <name val="Calibri"/>
      <family val="2"/>
    </font>
    <font>
      <sz val="12"/>
      <name val="Calibri"/>
      <family val="2"/>
    </font>
    <font>
      <sz val="7"/>
      <color theme="1"/>
      <name val="Calibri"/>
      <family val="2"/>
      <scheme val="minor"/>
    </font>
    <font>
      <i/>
      <sz val="12"/>
      <color theme="1"/>
      <name val="Calibri"/>
      <family val="2"/>
    </font>
    <font>
      <u/>
      <sz val="12"/>
      <color theme="1"/>
      <name val="Calibri"/>
      <family val="2"/>
    </font>
    <font>
      <vertAlign val="superscript"/>
      <sz val="12"/>
      <color theme="1"/>
      <name val="Calibri"/>
      <family val="2"/>
    </font>
    <font>
      <sz val="11"/>
      <color theme="4"/>
      <name val="Calibri"/>
      <family val="2"/>
      <scheme val="minor"/>
    </font>
    <font>
      <sz val="11"/>
      <color theme="4"/>
      <name val="Calibri"/>
      <family val="2"/>
    </font>
    <font>
      <u/>
      <sz val="12"/>
      <name val="Calibri"/>
      <family val="2"/>
    </font>
    <font>
      <i/>
      <sz val="12"/>
      <color theme="0" tint="-0.249977111117893"/>
      <name val="Calibri"/>
      <family val="2"/>
    </font>
    <font>
      <sz val="11"/>
      <color theme="1"/>
      <name val="Calibri Light"/>
      <family val="2"/>
    </font>
    <font>
      <b/>
      <sz val="11"/>
      <color theme="1"/>
      <name val="Calibri Light"/>
      <family val="2"/>
    </font>
    <font>
      <u/>
      <sz val="11"/>
      <color theme="1"/>
      <name val="Calibri Light"/>
      <family val="2"/>
    </font>
    <font>
      <sz val="16"/>
      <color theme="1"/>
      <name val="Calibri"/>
      <family val="2"/>
    </font>
    <font>
      <i/>
      <sz val="12"/>
      <color theme="1" tint="0.499984740745262"/>
      <name val="Calibri"/>
      <family val="2"/>
    </font>
    <font>
      <b/>
      <i/>
      <sz val="11"/>
      <color theme="1" tint="0.499984740745262"/>
      <name val="Calibri"/>
      <family val="2"/>
    </font>
    <font>
      <b/>
      <i/>
      <sz val="14"/>
      <color theme="0" tint="-0.34998626667073579"/>
      <name val="Calibri"/>
      <family val="2"/>
      <scheme val="minor"/>
    </font>
    <font>
      <b/>
      <i/>
      <sz val="16"/>
      <color theme="0" tint="-0.34998626667073579"/>
      <name val="Calibri"/>
      <family val="2"/>
      <scheme val="minor"/>
    </font>
    <font>
      <u/>
      <sz val="12"/>
      <color theme="10"/>
      <name val="Calibri Light"/>
      <family val="2"/>
    </font>
    <font>
      <u/>
      <sz val="11"/>
      <color theme="10"/>
      <name val="Calibri"/>
      <family val="2"/>
    </font>
    <font>
      <b/>
      <sz val="11"/>
      <color theme="0"/>
      <name val="Calibri"/>
      <family val="2"/>
    </font>
    <font>
      <i/>
      <sz val="11"/>
      <color theme="1" tint="0.499984740745262"/>
      <name val="Calibri"/>
      <family val="2"/>
      <scheme val="minor"/>
    </font>
    <font>
      <sz val="11"/>
      <color theme="1" tint="0.499984740745262"/>
      <name val="Calibri Light"/>
      <family val="2"/>
    </font>
    <font>
      <u/>
      <sz val="11"/>
      <name val="Calibri"/>
      <family val="2"/>
      <scheme val="minor"/>
    </font>
    <font>
      <b/>
      <sz val="11"/>
      <color theme="0"/>
      <name val="Calibri"/>
      <family val="2"/>
      <scheme val="minor"/>
    </font>
    <font>
      <sz val="11"/>
      <color theme="0"/>
      <name val="Calibri"/>
      <family val="2"/>
      <scheme val="minor"/>
    </font>
    <font>
      <sz val="9"/>
      <color theme="1"/>
      <name val="Calibri Light"/>
      <family val="2"/>
    </font>
    <font>
      <b/>
      <sz val="18"/>
      <color theme="0"/>
      <name val="Calibri"/>
      <family val="2"/>
    </font>
    <font>
      <b/>
      <sz val="18"/>
      <color theme="0"/>
      <name val="Calibri"/>
      <family val="2"/>
      <scheme val="minor"/>
    </font>
    <font>
      <i/>
      <sz val="11"/>
      <color theme="0"/>
      <name val="Calibri"/>
      <family val="2"/>
      <scheme val="minor"/>
    </font>
    <font>
      <i/>
      <sz val="11"/>
      <color theme="0"/>
      <name val="Calibri"/>
      <family val="2"/>
    </font>
    <font>
      <b/>
      <vertAlign val="superscript"/>
      <sz val="11"/>
      <color theme="0"/>
      <name val="Calibri"/>
      <family val="2"/>
    </font>
    <font>
      <b/>
      <i/>
      <sz val="10"/>
      <color theme="0"/>
      <name val="Calibri"/>
      <family val="2"/>
    </font>
    <font>
      <i/>
      <sz val="10"/>
      <color theme="0"/>
      <name val="Calibri"/>
      <family val="2"/>
    </font>
    <font>
      <i/>
      <u/>
      <sz val="10"/>
      <color theme="0"/>
      <name val="Calibri"/>
      <family val="2"/>
    </font>
    <font>
      <b/>
      <sz val="12"/>
      <color theme="0"/>
      <name val="Calibri"/>
      <family val="2"/>
    </font>
    <font>
      <b/>
      <vertAlign val="superscript"/>
      <sz val="11"/>
      <name val="Calibri"/>
      <family val="2"/>
    </font>
    <font>
      <sz val="8"/>
      <name val="Calibri Light"/>
      <family val="2"/>
    </font>
    <font>
      <b/>
      <i/>
      <sz val="12"/>
      <name val="Calibri"/>
      <family val="2"/>
    </font>
    <font>
      <sz val="12"/>
      <name val="Calibri"/>
      <family val="2"/>
      <scheme val="minor"/>
    </font>
    <font>
      <sz val="7"/>
      <color theme="1"/>
      <name val="Calibri"/>
      <family val="2"/>
    </font>
    <font>
      <sz val="11"/>
      <color theme="1" tint="0.499984740745262"/>
      <name val="Calibri"/>
      <family val="2"/>
    </font>
    <font>
      <sz val="10"/>
      <color indexed="8"/>
      <name val="Calibri"/>
      <family val="2"/>
    </font>
    <font>
      <sz val="10"/>
      <color theme="1"/>
      <name val="Calibri"/>
      <family val="2"/>
    </font>
    <font>
      <sz val="12"/>
      <color rgb="FFFF0000"/>
      <name val="Calibri"/>
      <family val="2"/>
    </font>
  </fonts>
  <fills count="2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0F3FA"/>
        <bgColor indexed="64"/>
      </patternFill>
    </fill>
    <fill>
      <patternFill patternType="solid">
        <fgColor rgb="FFFFF8E5"/>
        <bgColor indexed="64"/>
      </patternFill>
    </fill>
    <fill>
      <patternFill patternType="solid">
        <fgColor rgb="FFEAF4E4"/>
        <bgColor indexed="64"/>
      </patternFill>
    </fill>
    <fill>
      <patternFill patternType="solid">
        <fgColor rgb="FFA5A5A5"/>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EF2EC"/>
        <bgColor indexed="64"/>
      </patternFill>
    </fill>
    <fill>
      <patternFill patternType="solid">
        <fgColor theme="1" tint="0.499984740745262"/>
        <bgColor indexed="64"/>
      </patternFill>
    </fill>
    <fill>
      <patternFill patternType="solid">
        <fgColor theme="1" tint="0.499984740745262"/>
        <bgColor theme="9"/>
      </patternFill>
    </fill>
    <fill>
      <patternFill patternType="solid">
        <fgColor theme="0" tint="-4.9989318521683403E-2"/>
        <bgColor theme="9" tint="0.79998168889431442"/>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5" tint="-0.249977111117893"/>
        <bgColor indexed="64"/>
      </patternFill>
    </fill>
    <fill>
      <patternFill patternType="solid">
        <fgColor theme="6"/>
        <bgColor indexed="64"/>
      </patternFill>
    </fill>
    <fill>
      <patternFill patternType="solid">
        <fgColor theme="0" tint="-0.499984740745262"/>
        <bgColor indexed="64"/>
      </patternFill>
    </fill>
    <fill>
      <patternFill patternType="solid">
        <fgColor rgb="FFFDEFE7"/>
        <bgColor indexed="64"/>
      </patternFill>
    </fill>
    <fill>
      <patternFill patternType="solid">
        <fgColor rgb="FFE5EBF7"/>
        <bgColor indexed="64"/>
      </patternFill>
    </fill>
    <fill>
      <patternFill patternType="solid">
        <fgColor theme="1"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s>
  <cellStyleXfs count="7">
    <xf numFmtId="0" fontId="0" fillId="0" borderId="0"/>
    <xf numFmtId="0" fontId="10" fillId="0" borderId="0"/>
    <xf numFmtId="0" fontId="28" fillId="11" borderId="14" applyNumberFormat="0" applyAlignment="0" applyProtection="0"/>
    <xf numFmtId="0" fontId="36" fillId="0" borderId="0" applyNumberFormat="0" applyFill="0" applyBorder="0" applyAlignment="0" applyProtection="0"/>
    <xf numFmtId="0" fontId="9" fillId="0" borderId="0"/>
    <xf numFmtId="165" fontId="47" fillId="0" borderId="0" applyFont="0" applyFill="0" applyBorder="0" applyAlignment="0" applyProtection="0"/>
    <xf numFmtId="43" fontId="47" fillId="0" borderId="0" applyFont="0" applyFill="0" applyBorder="0" applyAlignment="0" applyProtection="0"/>
  </cellStyleXfs>
  <cellXfs count="567">
    <xf numFmtId="0" fontId="0" fillId="0" borderId="0" xfId="0"/>
    <xf numFmtId="1" fontId="25" fillId="8" borderId="1" xfId="0" applyNumberFormat="1" applyFont="1" applyFill="1" applyBorder="1" applyAlignment="1" applyProtection="1">
      <alignment horizontal="center"/>
      <protection locked="0"/>
    </xf>
    <xf numFmtId="49" fontId="25" fillId="8" borderId="1" xfId="0" applyNumberFormat="1" applyFont="1" applyFill="1" applyBorder="1" applyAlignment="1" applyProtection="1">
      <alignment horizontal="left"/>
      <protection locked="0"/>
    </xf>
    <xf numFmtId="1" fontId="9" fillId="10" borderId="1" xfId="0" applyNumberFormat="1" applyFont="1" applyFill="1" applyBorder="1" applyAlignment="1" applyProtection="1">
      <alignment horizontal="center" vertical="center"/>
      <protection locked="0"/>
    </xf>
    <xf numFmtId="0" fontId="25" fillId="3" borderId="1" xfId="0" applyFont="1" applyFill="1" applyBorder="1" applyProtection="1"/>
    <xf numFmtId="0" fontId="25" fillId="3" borderId="3" xfId="0" applyFont="1" applyFill="1" applyBorder="1" applyProtection="1"/>
    <xf numFmtId="0" fontId="56" fillId="3" borderId="2" xfId="3" applyFont="1" applyFill="1" applyBorder="1" applyAlignment="1" applyProtection="1">
      <alignment wrapText="1"/>
    </xf>
    <xf numFmtId="165" fontId="24" fillId="14" borderId="1" xfId="0" applyNumberFormat="1" applyFont="1" applyFill="1" applyBorder="1" applyAlignment="1" applyProtection="1">
      <alignment horizontal="left"/>
      <protection locked="0"/>
    </xf>
    <xf numFmtId="0" fontId="0" fillId="5" borderId="0" xfId="0" applyFill="1" applyProtection="1"/>
    <xf numFmtId="0" fontId="12" fillId="3" borderId="9" xfId="0" applyFont="1" applyFill="1" applyBorder="1" applyAlignment="1" applyProtection="1">
      <alignment horizontal="center"/>
    </xf>
    <xf numFmtId="0" fontId="38" fillId="3" borderId="12" xfId="2" applyFont="1" applyFill="1" applyBorder="1" applyAlignment="1" applyProtection="1">
      <alignment horizontal="left" vertical="center" indent="3"/>
    </xf>
    <xf numFmtId="0" fontId="33" fillId="3" borderId="12" xfId="0" applyFont="1" applyFill="1" applyBorder="1" applyAlignment="1" applyProtection="1">
      <alignment horizontal="left" indent="5"/>
    </xf>
    <xf numFmtId="0" fontId="55" fillId="3" borderId="0" xfId="3" applyFont="1" applyFill="1" applyAlignment="1" applyProtection="1">
      <alignment horizontal="left" vertical="center"/>
    </xf>
    <xf numFmtId="0" fontId="55" fillId="3" borderId="0" xfId="3" applyFont="1" applyFill="1" applyAlignment="1" applyProtection="1">
      <alignment horizontal="left" vertical="center" wrapText="1" indent="3"/>
    </xf>
    <xf numFmtId="0" fontId="33" fillId="3" borderId="10" xfId="0" applyFont="1" applyFill="1" applyBorder="1" applyAlignment="1" applyProtection="1">
      <alignment horizontal="left" vertical="top" wrapText="1" indent="3"/>
    </xf>
    <xf numFmtId="0" fontId="33" fillId="3" borderId="7" xfId="0" applyFont="1" applyFill="1" applyBorder="1" applyAlignment="1" applyProtection="1">
      <alignment horizontal="left" vertical="top" wrapText="1" indent="3"/>
    </xf>
    <xf numFmtId="0" fontId="33" fillId="3" borderId="4" xfId="0" applyFont="1" applyFill="1" applyBorder="1" applyAlignment="1" applyProtection="1">
      <alignment horizontal="left" vertical="top" wrapText="1" indent="3"/>
    </xf>
    <xf numFmtId="0" fontId="11" fillId="5" borderId="0" xfId="0" applyFont="1" applyFill="1" applyProtection="1"/>
    <xf numFmtId="0" fontId="33" fillId="3" borderId="12" xfId="0" applyFont="1" applyFill="1" applyBorder="1" applyProtection="1"/>
    <xf numFmtId="0" fontId="38" fillId="3" borderId="0" xfId="2" applyFont="1" applyFill="1" applyBorder="1" applyAlignment="1" applyProtection="1">
      <alignment vertical="center"/>
    </xf>
    <xf numFmtId="0" fontId="38" fillId="3" borderId="9" xfId="2" applyFont="1" applyFill="1" applyBorder="1" applyAlignment="1" applyProtection="1">
      <alignment vertical="center"/>
    </xf>
    <xf numFmtId="0" fontId="9" fillId="5" borderId="0" xfId="0" applyFont="1" applyFill="1" applyProtection="1"/>
    <xf numFmtId="0" fontId="38" fillId="3" borderId="0" xfId="2" applyFont="1" applyFill="1" applyBorder="1" applyAlignment="1" applyProtection="1">
      <alignment horizontal="right" vertical="center"/>
    </xf>
    <xf numFmtId="0" fontId="32" fillId="3" borderId="0" xfId="0" applyFont="1" applyFill="1" applyAlignment="1" applyProtection="1">
      <alignment horizontal="right" vertical="center" wrapText="1"/>
    </xf>
    <xf numFmtId="0" fontId="46" fillId="3" borderId="0" xfId="2" applyFont="1" applyFill="1" applyBorder="1" applyAlignment="1" applyProtection="1">
      <alignment vertical="center" wrapText="1"/>
    </xf>
    <xf numFmtId="0" fontId="38" fillId="3" borderId="0" xfId="2" applyFont="1" applyFill="1" applyBorder="1" applyAlignment="1" applyProtection="1">
      <alignment vertical="center" wrapText="1"/>
    </xf>
    <xf numFmtId="0" fontId="38" fillId="3" borderId="9" xfId="2" applyFont="1" applyFill="1" applyBorder="1" applyAlignment="1" applyProtection="1">
      <alignment vertical="center" wrapText="1"/>
    </xf>
    <xf numFmtId="0" fontId="33" fillId="3" borderId="0" xfId="0" applyFont="1" applyFill="1" applyAlignment="1" applyProtection="1">
      <alignment horizontal="right"/>
    </xf>
    <xf numFmtId="0" fontId="38" fillId="3" borderId="0" xfId="2" applyFont="1" applyFill="1" applyBorder="1" applyAlignment="1" applyProtection="1">
      <alignment horizontal="right" vertical="center" wrapText="1"/>
    </xf>
    <xf numFmtId="0" fontId="40" fillId="3" borderId="6" xfId="0" applyFont="1" applyFill="1" applyBorder="1" applyAlignment="1" applyProtection="1">
      <alignment vertical="top"/>
    </xf>
    <xf numFmtId="0" fontId="40" fillId="3" borderId="11" xfId="0" applyFont="1" applyFill="1" applyBorder="1" applyAlignment="1" applyProtection="1">
      <alignment vertical="top"/>
    </xf>
    <xf numFmtId="0" fontId="40" fillId="3" borderId="8" xfId="0" applyFont="1" applyFill="1" applyBorder="1" applyAlignment="1" applyProtection="1">
      <alignment vertical="top"/>
    </xf>
    <xf numFmtId="0" fontId="25" fillId="5" borderId="0" xfId="0" applyFont="1" applyFill="1" applyProtection="1"/>
    <xf numFmtId="0" fontId="25" fillId="4" borderId="0" xfId="0" applyFont="1" applyFill="1" applyProtection="1"/>
    <xf numFmtId="0" fontId="25" fillId="4" borderId="0" xfId="0" applyFont="1" applyFill="1" applyBorder="1" applyProtection="1"/>
    <xf numFmtId="0" fontId="27" fillId="4" borderId="10" xfId="0" applyFont="1" applyFill="1" applyBorder="1" applyProtection="1"/>
    <xf numFmtId="0" fontId="25" fillId="4" borderId="7" xfId="0" applyFont="1" applyFill="1" applyBorder="1" applyProtection="1"/>
    <xf numFmtId="0" fontId="25" fillId="4" borderId="4" xfId="0" applyFont="1" applyFill="1" applyBorder="1" applyProtection="1"/>
    <xf numFmtId="0" fontId="25" fillId="4" borderId="12" xfId="0" applyFont="1" applyFill="1" applyBorder="1" applyProtection="1"/>
    <xf numFmtId="0" fontId="25" fillId="4" borderId="9" xfId="0" applyFont="1" applyFill="1" applyBorder="1" applyProtection="1"/>
    <xf numFmtId="0" fontId="25" fillId="3" borderId="10" xfId="0" applyFont="1" applyFill="1" applyBorder="1" applyAlignment="1" applyProtection="1">
      <alignment vertical="center" wrapText="1"/>
    </xf>
    <xf numFmtId="0" fontId="25" fillId="3" borderId="7" xfId="0" applyFont="1" applyFill="1" applyBorder="1" applyAlignment="1" applyProtection="1">
      <alignment vertical="center" wrapText="1"/>
    </xf>
    <xf numFmtId="0" fontId="25" fillId="3" borderId="4" xfId="0" applyFont="1" applyFill="1" applyBorder="1" applyAlignment="1" applyProtection="1">
      <alignment vertical="center" wrapText="1"/>
    </xf>
    <xf numFmtId="0" fontId="25" fillId="3" borderId="0" xfId="0" applyFont="1" applyFill="1" applyBorder="1" applyProtection="1"/>
    <xf numFmtId="0" fontId="25" fillId="3" borderId="9" xfId="0" applyFont="1" applyFill="1" applyBorder="1" applyProtection="1"/>
    <xf numFmtId="0" fontId="44" fillId="3" borderId="0" xfId="0" applyFont="1" applyFill="1" applyBorder="1" applyAlignment="1" applyProtection="1">
      <alignment vertical="top" wrapText="1"/>
    </xf>
    <xf numFmtId="0" fontId="27" fillId="3" borderId="0" xfId="0" applyFont="1" applyFill="1" applyBorder="1" applyAlignment="1" applyProtection="1">
      <alignment horizontal="right"/>
    </xf>
    <xf numFmtId="0" fontId="25" fillId="3" borderId="0" xfId="0" applyFont="1" applyFill="1" applyBorder="1" applyAlignment="1" applyProtection="1">
      <alignment vertical="center"/>
    </xf>
    <xf numFmtId="0" fontId="25" fillId="4" borderId="12" xfId="0" applyFont="1" applyFill="1" applyBorder="1" applyAlignment="1" applyProtection="1">
      <alignment vertical="center"/>
    </xf>
    <xf numFmtId="0" fontId="25" fillId="4" borderId="0" xfId="0" applyFont="1" applyFill="1" applyAlignment="1" applyProtection="1">
      <alignment vertical="center"/>
    </xf>
    <xf numFmtId="0" fontId="25" fillId="4" borderId="9" xfId="0" applyFont="1" applyFill="1" applyBorder="1" applyAlignment="1" applyProtection="1">
      <alignment vertical="center"/>
    </xf>
    <xf numFmtId="0" fontId="25" fillId="4" borderId="0" xfId="0" applyFont="1" applyFill="1" applyBorder="1" applyAlignment="1" applyProtection="1">
      <alignment vertical="center"/>
    </xf>
    <xf numFmtId="0" fontId="25" fillId="5" borderId="0" xfId="0" applyFont="1" applyFill="1" applyAlignment="1" applyProtection="1">
      <alignment vertical="center"/>
    </xf>
    <xf numFmtId="0" fontId="25" fillId="5" borderId="1" xfId="0" applyFont="1" applyFill="1" applyBorder="1" applyAlignment="1" applyProtection="1">
      <alignment horizontal="center" vertical="center" wrapText="1"/>
    </xf>
    <xf numFmtId="0" fontId="25" fillId="4" borderId="6" xfId="0" applyFont="1" applyFill="1" applyBorder="1" applyProtection="1"/>
    <xf numFmtId="0" fontId="25" fillId="4" borderId="11" xfId="0" applyFont="1" applyFill="1" applyBorder="1" applyProtection="1"/>
    <xf numFmtId="0" fontId="25" fillId="4" borderId="8" xfId="0" applyFont="1" applyFill="1" applyBorder="1" applyProtection="1"/>
    <xf numFmtId="0" fontId="25" fillId="3" borderId="0" xfId="0" applyFont="1" applyFill="1" applyBorder="1" applyAlignment="1" applyProtection="1">
      <alignment horizontal="center" vertical="center" wrapText="1"/>
    </xf>
    <xf numFmtId="0" fontId="25" fillId="3" borderId="12" xfId="0" applyFont="1" applyFill="1" applyBorder="1" applyProtection="1"/>
    <xf numFmtId="0" fontId="25" fillId="3" borderId="11" xfId="0" applyFont="1" applyFill="1" applyBorder="1" applyProtection="1"/>
    <xf numFmtId="0" fontId="27" fillId="4" borderId="0" xfId="0" applyFont="1" applyFill="1" applyProtection="1"/>
    <xf numFmtId="0" fontId="25" fillId="3" borderId="6" xfId="0" applyFont="1" applyFill="1" applyBorder="1" applyAlignment="1" applyProtection="1">
      <alignment horizontal="center"/>
    </xf>
    <xf numFmtId="0" fontId="29" fillId="4" borderId="0" xfId="0" applyFont="1" applyFill="1" applyProtection="1"/>
    <xf numFmtId="0" fontId="25" fillId="5" borderId="2" xfId="0" applyFont="1" applyFill="1" applyBorder="1" applyProtection="1"/>
    <xf numFmtId="0" fontId="25" fillId="5" borderId="1" xfId="0" applyFont="1" applyFill="1" applyBorder="1" applyProtection="1"/>
    <xf numFmtId="169" fontId="25" fillId="5" borderId="1" xfId="0" applyNumberFormat="1" applyFont="1" applyFill="1" applyBorder="1" applyProtection="1"/>
    <xf numFmtId="0" fontId="25" fillId="17" borderId="1" xfId="0" applyFont="1" applyFill="1" applyBorder="1" applyProtection="1"/>
    <xf numFmtId="0" fontId="29" fillId="5" borderId="1" xfId="0" applyFont="1" applyFill="1" applyBorder="1" applyProtection="1"/>
    <xf numFmtId="169" fontId="25" fillId="17" borderId="1" xfId="0" applyNumberFormat="1" applyFont="1" applyFill="1" applyBorder="1" applyProtection="1"/>
    <xf numFmtId="0" fontId="25" fillId="17" borderId="2" xfId="0" applyFont="1" applyFill="1" applyBorder="1" applyProtection="1"/>
    <xf numFmtId="0" fontId="25" fillId="5" borderId="0" xfId="0" applyFont="1" applyFill="1" applyBorder="1" applyProtection="1"/>
    <xf numFmtId="0" fontId="25" fillId="5" borderId="0" xfId="0" applyFont="1" applyFill="1" applyAlignment="1" applyProtection="1">
      <alignment horizontal="left"/>
    </xf>
    <xf numFmtId="49" fontId="25" fillId="5" borderId="0" xfId="0" applyNumberFormat="1" applyFont="1" applyFill="1" applyAlignment="1" applyProtection="1">
      <alignment horizontal="left"/>
    </xf>
    <xf numFmtId="0" fontId="25" fillId="0" borderId="0" xfId="0" applyFont="1" applyProtection="1"/>
    <xf numFmtId="0" fontId="10" fillId="5" borderId="0" xfId="0" applyFont="1" applyFill="1" applyProtection="1"/>
    <xf numFmtId="0" fontId="19" fillId="4" borderId="2" xfId="0" applyFont="1" applyFill="1" applyBorder="1" applyAlignment="1" applyProtection="1">
      <alignment vertical="center" wrapText="1"/>
    </xf>
    <xf numFmtId="0" fontId="19" fillId="4" borderId="5" xfId="0" applyFont="1" applyFill="1" applyBorder="1" applyAlignment="1" applyProtection="1">
      <alignment vertical="center" wrapText="1"/>
    </xf>
    <xf numFmtId="0" fontId="19" fillId="4" borderId="3" xfId="0" applyFont="1" applyFill="1" applyBorder="1" applyAlignment="1" applyProtection="1">
      <alignment vertical="center" wrapText="1"/>
    </xf>
    <xf numFmtId="0" fontId="9" fillId="5" borderId="0" xfId="0" applyFont="1" applyFill="1" applyAlignment="1" applyProtection="1">
      <alignment vertical="center" wrapText="1"/>
    </xf>
    <xf numFmtId="0" fontId="9" fillId="3" borderId="10" xfId="0" applyFont="1" applyFill="1" applyBorder="1" applyAlignment="1" applyProtection="1">
      <alignment vertical="center" wrapText="1"/>
    </xf>
    <xf numFmtId="0" fontId="9" fillId="3" borderId="7" xfId="0" applyFont="1" applyFill="1" applyBorder="1" applyAlignment="1" applyProtection="1">
      <alignment vertical="center" wrapText="1"/>
    </xf>
    <xf numFmtId="0" fontId="9" fillId="3" borderId="4" xfId="0" applyFont="1" applyFill="1" applyBorder="1" applyAlignment="1" applyProtection="1">
      <alignment vertical="center" wrapText="1"/>
    </xf>
    <xf numFmtId="0" fontId="23" fillId="3" borderId="0" xfId="0" applyFont="1" applyFill="1" applyAlignment="1" applyProtection="1">
      <alignment horizontal="right" vertical="center" wrapText="1"/>
    </xf>
    <xf numFmtId="0" fontId="43" fillId="3" borderId="0" xfId="0" applyFont="1" applyFill="1" applyAlignment="1" applyProtection="1">
      <alignment vertical="top" wrapText="1"/>
    </xf>
    <xf numFmtId="0" fontId="43" fillId="3" borderId="9" xfId="0" applyFont="1" applyFill="1" applyBorder="1" applyAlignment="1" applyProtection="1">
      <alignment vertical="top" wrapText="1"/>
    </xf>
    <xf numFmtId="0" fontId="9" fillId="3" borderId="0" xfId="0" applyFont="1" applyFill="1" applyAlignment="1" applyProtection="1">
      <alignment vertical="center" wrapText="1"/>
    </xf>
    <xf numFmtId="0" fontId="23" fillId="3" borderId="0" xfId="0" applyFont="1" applyFill="1" applyAlignment="1" applyProtection="1">
      <alignment horizontal="right" wrapText="1"/>
    </xf>
    <xf numFmtId="0" fontId="11" fillId="3" borderId="0" xfId="0" applyFont="1" applyFill="1" applyAlignment="1" applyProtection="1">
      <alignment horizontal="right" vertical="center"/>
    </xf>
    <xf numFmtId="0" fontId="9" fillId="3" borderId="0" xfId="0" applyFont="1" applyFill="1" applyAlignment="1" applyProtection="1">
      <alignment vertical="center"/>
    </xf>
    <xf numFmtId="0" fontId="9" fillId="3" borderId="9" xfId="0" applyFont="1" applyFill="1" applyBorder="1" applyAlignment="1" applyProtection="1">
      <alignment vertical="center" wrapText="1"/>
    </xf>
    <xf numFmtId="0" fontId="9" fillId="5" borderId="0" xfId="0" applyFont="1" applyFill="1" applyAlignment="1" applyProtection="1">
      <alignment vertical="center"/>
    </xf>
    <xf numFmtId="0" fontId="10" fillId="5" borderId="0" xfId="0" applyFont="1" applyFill="1" applyAlignment="1" applyProtection="1">
      <alignment vertical="center"/>
    </xf>
    <xf numFmtId="164" fontId="9" fillId="3" borderId="0" xfId="0" applyNumberFormat="1" applyFont="1" applyFill="1" applyAlignment="1" applyProtection="1">
      <alignment vertical="center" wrapText="1"/>
    </xf>
    <xf numFmtId="0" fontId="11" fillId="4" borderId="1" xfId="0" applyFont="1" applyFill="1" applyBorder="1" applyAlignment="1" applyProtection="1">
      <alignment horizontal="center" vertical="center" wrapText="1"/>
    </xf>
    <xf numFmtId="164" fontId="17" fillId="4" borderId="1" xfId="0" applyNumberFormat="1" applyFont="1" applyFill="1" applyBorder="1" applyAlignment="1" applyProtection="1">
      <alignment horizontal="center" vertical="center"/>
    </xf>
    <xf numFmtId="164" fontId="17" fillId="3" borderId="9" xfId="0" applyNumberFormat="1" applyFont="1" applyFill="1" applyBorder="1" applyAlignment="1" applyProtection="1">
      <alignment horizontal="center" vertical="center"/>
    </xf>
    <xf numFmtId="0" fontId="17" fillId="5" borderId="0" xfId="0" applyFont="1" applyFill="1" applyProtection="1"/>
    <xf numFmtId="0" fontId="16" fillId="5" borderId="0" xfId="0" applyFont="1" applyFill="1" applyProtection="1"/>
    <xf numFmtId="164" fontId="12" fillId="3" borderId="0" xfId="0" applyNumberFormat="1" applyFont="1" applyFill="1" applyAlignment="1" applyProtection="1">
      <alignment horizontal="right" vertical="center" wrapText="1"/>
    </xf>
    <xf numFmtId="165" fontId="9" fillId="5" borderId="1" xfId="0" applyNumberFormat="1" applyFont="1" applyFill="1" applyBorder="1" applyAlignment="1" applyProtection="1">
      <alignment vertical="top" wrapText="1"/>
    </xf>
    <xf numFmtId="165" fontId="9" fillId="5" borderId="1" xfId="0" applyNumberFormat="1" applyFont="1" applyFill="1" applyBorder="1" applyAlignment="1" applyProtection="1">
      <alignment horizontal="left" vertical="top" wrapText="1"/>
    </xf>
    <xf numFmtId="167" fontId="9" fillId="3" borderId="9" xfId="0" applyNumberFormat="1" applyFont="1" applyFill="1" applyBorder="1" applyAlignment="1" applyProtection="1">
      <alignment horizontal="left" vertical="top" wrapText="1"/>
    </xf>
    <xf numFmtId="0" fontId="18" fillId="3" borderId="12" xfId="0" applyFont="1" applyFill="1" applyBorder="1" applyAlignment="1" applyProtection="1">
      <alignment vertical="top" wrapText="1"/>
    </xf>
    <xf numFmtId="0" fontId="18" fillId="3" borderId="0" xfId="0" applyFont="1" applyFill="1" applyAlignment="1" applyProtection="1">
      <alignment vertical="top" wrapText="1"/>
    </xf>
    <xf numFmtId="0" fontId="9" fillId="3" borderId="9" xfId="0" applyFont="1" applyFill="1" applyBorder="1" applyAlignment="1" applyProtection="1">
      <alignment vertical="top" wrapText="1"/>
    </xf>
    <xf numFmtId="164" fontId="15" fillId="3" borderId="0" xfId="0" applyNumberFormat="1" applyFont="1" applyFill="1" applyAlignment="1" applyProtection="1">
      <alignment horizontal="right" vertical="center"/>
    </xf>
    <xf numFmtId="165" fontId="22" fillId="4" borderId="1" xfId="0" applyNumberFormat="1" applyFont="1" applyFill="1" applyBorder="1" applyAlignment="1" applyProtection="1">
      <alignment vertical="top" wrapText="1"/>
    </xf>
    <xf numFmtId="165" fontId="22" fillId="4" borderId="1" xfId="0" applyNumberFormat="1" applyFont="1" applyFill="1" applyBorder="1" applyAlignment="1" applyProtection="1">
      <alignment horizontal="left" vertical="top" wrapText="1"/>
    </xf>
    <xf numFmtId="167" fontId="22" fillId="3" borderId="9" xfId="0" applyNumberFormat="1"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3" borderId="0" xfId="0" applyFont="1" applyFill="1" applyAlignment="1" applyProtection="1">
      <alignment vertical="top" wrapText="1"/>
    </xf>
    <xf numFmtId="165" fontId="16" fillId="4" borderId="1" xfId="0" applyNumberFormat="1" applyFont="1" applyFill="1" applyBorder="1" applyAlignment="1" applyProtection="1">
      <alignment horizontal="left" vertical="center"/>
    </xf>
    <xf numFmtId="10" fontId="21" fillId="3" borderId="9" xfId="0" applyNumberFormat="1" applyFont="1" applyFill="1" applyBorder="1" applyAlignment="1" applyProtection="1">
      <alignment horizontal="left" vertical="center" wrapText="1"/>
    </xf>
    <xf numFmtId="0" fontId="11" fillId="3" borderId="9" xfId="0" applyFont="1" applyFill="1" applyBorder="1" applyAlignment="1" applyProtection="1">
      <alignment vertical="center" wrapText="1"/>
    </xf>
    <xf numFmtId="0" fontId="11" fillId="3" borderId="0" xfId="0" applyFont="1" applyFill="1" applyAlignment="1" applyProtection="1">
      <alignment vertical="center" wrapText="1"/>
    </xf>
    <xf numFmtId="165" fontId="16" fillId="5" borderId="1" xfId="0" applyNumberFormat="1" applyFont="1" applyFill="1" applyBorder="1" applyAlignment="1" applyProtection="1">
      <alignment horizontal="left" vertical="center"/>
    </xf>
    <xf numFmtId="9" fontId="21" fillId="3" borderId="9" xfId="0" applyNumberFormat="1" applyFont="1" applyFill="1" applyBorder="1" applyAlignment="1" applyProtection="1">
      <alignment horizontal="left" vertical="center" wrapText="1"/>
    </xf>
    <xf numFmtId="0" fontId="11" fillId="3" borderId="12" xfId="0" applyFont="1" applyFill="1" applyBorder="1" applyAlignment="1" applyProtection="1">
      <alignment vertical="top" wrapText="1"/>
    </xf>
    <xf numFmtId="165" fontId="15" fillId="4" borderId="1" xfId="0" applyNumberFormat="1" applyFont="1" applyFill="1" applyBorder="1" applyAlignment="1" applyProtection="1">
      <alignment horizontal="left" vertical="center"/>
    </xf>
    <xf numFmtId="0" fontId="15" fillId="3" borderId="0" xfId="0" applyFont="1" applyFill="1" applyAlignment="1" applyProtection="1">
      <alignment horizontal="right"/>
    </xf>
    <xf numFmtId="167" fontId="15" fillId="3" borderId="0" xfId="0" applyNumberFormat="1" applyFont="1" applyFill="1" applyAlignment="1" applyProtection="1">
      <alignment horizontal="left" vertical="center"/>
    </xf>
    <xf numFmtId="0" fontId="24" fillId="3" borderId="0" xfId="0" applyFont="1" applyFill="1" applyAlignment="1" applyProtection="1">
      <alignment horizontal="right"/>
    </xf>
    <xf numFmtId="44" fontId="14" fillId="3" borderId="0" xfId="0" applyNumberFormat="1" applyFont="1" applyFill="1" applyAlignment="1" applyProtection="1">
      <alignment horizontal="left" vertical="center"/>
    </xf>
    <xf numFmtId="0" fontId="11" fillId="3" borderId="6" xfId="0" applyFont="1" applyFill="1" applyBorder="1" applyAlignment="1" applyProtection="1">
      <alignment vertical="top" wrapText="1"/>
    </xf>
    <xf numFmtId="0" fontId="11" fillId="3" borderId="11" xfId="0" applyFont="1" applyFill="1" applyBorder="1" applyAlignment="1" applyProtection="1">
      <alignment vertical="center" wrapText="1"/>
    </xf>
    <xf numFmtId="0" fontId="11" fillId="3" borderId="8" xfId="0" applyFont="1" applyFill="1" applyBorder="1" applyAlignment="1" applyProtection="1">
      <alignment vertical="center" wrapText="1"/>
    </xf>
    <xf numFmtId="0" fontId="11" fillId="3" borderId="6" xfId="0" applyFont="1" applyFill="1" applyBorder="1" applyAlignment="1" applyProtection="1">
      <alignment vertical="center" wrapText="1"/>
    </xf>
    <xf numFmtId="0" fontId="9" fillId="3" borderId="11" xfId="0" applyFont="1" applyFill="1" applyBorder="1" applyProtection="1"/>
    <xf numFmtId="0" fontId="11" fillId="3" borderId="11" xfId="0" applyFont="1" applyFill="1" applyBorder="1" applyAlignment="1" applyProtection="1">
      <alignment horizontal="right" vertical="center"/>
    </xf>
    <xf numFmtId="0" fontId="9" fillId="3" borderId="12" xfId="0" applyFont="1" applyFill="1" applyBorder="1" applyProtection="1"/>
    <xf numFmtId="0" fontId="9" fillId="3" borderId="0" xfId="0" applyFont="1" applyFill="1" applyProtection="1"/>
    <xf numFmtId="0" fontId="9" fillId="3" borderId="9" xfId="0" applyFont="1" applyFill="1" applyBorder="1" applyProtection="1"/>
    <xf numFmtId="165" fontId="9" fillId="5" borderId="1" xfId="0" applyNumberFormat="1" applyFont="1" applyFill="1" applyBorder="1" applyAlignment="1" applyProtection="1">
      <alignment horizontal="left" vertical="center" wrapText="1"/>
    </xf>
    <xf numFmtId="165" fontId="17" fillId="3" borderId="9" xfId="0" applyNumberFormat="1" applyFont="1" applyFill="1" applyBorder="1" applyAlignment="1" applyProtection="1">
      <alignment horizontal="left" vertical="center"/>
    </xf>
    <xf numFmtId="0" fontId="11" fillId="3" borderId="12" xfId="0" applyFont="1" applyFill="1" applyBorder="1" applyProtection="1"/>
    <xf numFmtId="165" fontId="16" fillId="5" borderId="1" xfId="0" applyNumberFormat="1" applyFont="1" applyFill="1" applyBorder="1" applyAlignment="1" applyProtection="1">
      <alignment horizontal="center"/>
    </xf>
    <xf numFmtId="165" fontId="17" fillId="3" borderId="9" xfId="0" applyNumberFormat="1" applyFont="1" applyFill="1" applyBorder="1" applyAlignment="1" applyProtection="1">
      <alignment horizontal="left" vertical="center" wrapText="1"/>
    </xf>
    <xf numFmtId="0" fontId="9" fillId="3" borderId="12" xfId="0" applyFont="1" applyFill="1" applyBorder="1" applyAlignment="1" applyProtection="1">
      <alignment vertical="top" wrapText="1"/>
    </xf>
    <xf numFmtId="164" fontId="9" fillId="3" borderId="0" xfId="0" applyNumberFormat="1" applyFont="1" applyFill="1" applyAlignment="1" applyProtection="1">
      <alignment vertical="top" wrapText="1"/>
    </xf>
    <xf numFmtId="165" fontId="9" fillId="8" borderId="1" xfId="0" applyNumberFormat="1" applyFont="1" applyFill="1" applyBorder="1" applyAlignment="1" applyProtection="1">
      <alignment vertical="top" wrapText="1"/>
    </xf>
    <xf numFmtId="165" fontId="9" fillId="9" borderId="1" xfId="0" applyNumberFormat="1" applyFont="1" applyFill="1" applyBorder="1" applyAlignment="1" applyProtection="1">
      <alignment horizontal="left" vertical="top" wrapText="1"/>
    </xf>
    <xf numFmtId="164" fontId="9" fillId="3" borderId="9" xfId="0" applyNumberFormat="1" applyFont="1" applyFill="1" applyBorder="1" applyAlignment="1" applyProtection="1">
      <alignment horizontal="center" vertical="center"/>
    </xf>
    <xf numFmtId="165" fontId="22" fillId="6" borderId="1" xfId="0" applyNumberFormat="1" applyFont="1" applyFill="1" applyBorder="1" applyAlignment="1" applyProtection="1">
      <alignment vertical="top" wrapText="1"/>
    </xf>
    <xf numFmtId="165" fontId="22" fillId="7" borderId="1" xfId="0" applyNumberFormat="1" applyFont="1" applyFill="1" applyBorder="1" applyAlignment="1" applyProtection="1">
      <alignment horizontal="left" vertical="top" wrapText="1"/>
    </xf>
    <xf numFmtId="164" fontId="22" fillId="3" borderId="0" xfId="0" applyNumberFormat="1" applyFont="1" applyFill="1" applyAlignment="1" applyProtection="1">
      <alignment vertical="top" wrapText="1"/>
    </xf>
    <xf numFmtId="164" fontId="11" fillId="3" borderId="9" xfId="0" applyNumberFormat="1" applyFont="1" applyFill="1" applyBorder="1" applyAlignment="1" applyProtection="1">
      <alignment horizontal="center" vertical="center"/>
    </xf>
    <xf numFmtId="164" fontId="9" fillId="3" borderId="0" xfId="0" applyNumberFormat="1" applyFont="1" applyFill="1" applyAlignment="1" applyProtection="1">
      <alignment horizontal="right" vertical="top" wrapText="1"/>
    </xf>
    <xf numFmtId="0" fontId="11" fillId="3" borderId="0" xfId="0" applyFont="1" applyFill="1" applyAlignment="1" applyProtection="1">
      <alignment horizontal="center"/>
    </xf>
    <xf numFmtId="164" fontId="9" fillId="3" borderId="9" xfId="0" applyNumberFormat="1" applyFont="1" applyFill="1" applyBorder="1" applyProtection="1"/>
    <xf numFmtId="164" fontId="16" fillId="3" borderId="0" xfId="0" applyNumberFormat="1" applyFont="1" applyFill="1" applyAlignment="1" applyProtection="1">
      <alignment horizontal="center"/>
    </xf>
    <xf numFmtId="166" fontId="14" fillId="3" borderId="0" xfId="0" applyNumberFormat="1" applyFont="1" applyFill="1" applyAlignment="1" applyProtection="1">
      <alignment horizontal="center"/>
    </xf>
    <xf numFmtId="165" fontId="15" fillId="14" borderId="1" xfId="0" applyNumberFormat="1" applyFont="1" applyFill="1" applyBorder="1" applyAlignment="1" applyProtection="1">
      <alignment horizontal="left"/>
    </xf>
    <xf numFmtId="164" fontId="15" fillId="3" borderId="0" xfId="0" applyNumberFormat="1" applyFont="1" applyFill="1" applyAlignment="1" applyProtection="1">
      <alignment horizontal="center"/>
    </xf>
    <xf numFmtId="0" fontId="9" fillId="3" borderId="6" xfId="0" applyFont="1" applyFill="1" applyBorder="1" applyProtection="1"/>
    <xf numFmtId="166" fontId="14" fillId="3" borderId="11" xfId="0" applyNumberFormat="1" applyFont="1" applyFill="1" applyBorder="1" applyAlignment="1" applyProtection="1">
      <alignment wrapText="1"/>
    </xf>
    <xf numFmtId="166" fontId="14" fillId="3" borderId="11" xfId="0" applyNumberFormat="1" applyFont="1" applyFill="1" applyBorder="1" applyAlignment="1" applyProtection="1">
      <alignment horizontal="left" vertical="center" wrapText="1"/>
    </xf>
    <xf numFmtId="166" fontId="14" fillId="3" borderId="11" xfId="0" applyNumberFormat="1" applyFont="1" applyFill="1" applyBorder="1" applyAlignment="1" applyProtection="1">
      <alignment horizontal="left" wrapText="1"/>
    </xf>
    <xf numFmtId="0" fontId="13" fillId="3" borderId="11" xfId="0" applyFont="1" applyFill="1" applyBorder="1" applyAlignment="1" applyProtection="1">
      <alignment horizontal="center"/>
    </xf>
    <xf numFmtId="0" fontId="9" fillId="3" borderId="8" xfId="0" applyFont="1" applyFill="1" applyBorder="1" applyProtection="1"/>
    <xf numFmtId="167" fontId="58" fillId="3" borderId="9" xfId="0" applyNumberFormat="1" applyFont="1" applyFill="1" applyBorder="1" applyAlignment="1" applyProtection="1">
      <alignment horizontal="left" wrapText="1"/>
    </xf>
    <xf numFmtId="165" fontId="24" fillId="14" borderId="1" xfId="0" applyNumberFormat="1" applyFont="1" applyFill="1" applyBorder="1" applyAlignment="1" applyProtection="1">
      <alignment horizontal="left" vertical="center"/>
      <protection locked="0"/>
    </xf>
    <xf numFmtId="0" fontId="14" fillId="3" borderId="12" xfId="0" applyFont="1" applyFill="1" applyBorder="1" applyAlignment="1" applyProtection="1">
      <alignment horizontal="right" vertical="center" wrapText="1"/>
    </xf>
    <xf numFmtId="0" fontId="16" fillId="14" borderId="1" xfId="0" applyNumberFormat="1" applyFont="1" applyFill="1" applyBorder="1" applyAlignment="1" applyProtection="1">
      <alignment horizontal="center"/>
      <protection locked="0"/>
    </xf>
    <xf numFmtId="171" fontId="16" fillId="14" borderId="1" xfId="0" applyNumberFormat="1" applyFont="1" applyFill="1" applyBorder="1" applyAlignment="1" applyProtection="1">
      <alignment horizontal="center"/>
      <protection locked="0"/>
    </xf>
    <xf numFmtId="0" fontId="25" fillId="3" borderId="11" xfId="0" applyFont="1" applyFill="1" applyBorder="1" applyAlignment="1" applyProtection="1">
      <alignment horizontal="center"/>
    </xf>
    <xf numFmtId="0" fontId="7" fillId="5" borderId="0" xfId="0" applyFont="1" applyFill="1" applyProtection="1"/>
    <xf numFmtId="0" fontId="63" fillId="0" borderId="0" xfId="0" applyFont="1"/>
    <xf numFmtId="49" fontId="63" fillId="0" borderId="0" xfId="0" applyNumberFormat="1" applyFont="1"/>
    <xf numFmtId="0" fontId="61" fillId="18" borderId="1" xfId="0" applyFont="1" applyFill="1" applyBorder="1" applyAlignment="1" applyProtection="1">
      <alignment horizontal="center" vertical="center" wrapText="1"/>
    </xf>
    <xf numFmtId="0" fontId="61" fillId="19" borderId="1" xfId="0" applyFont="1" applyFill="1" applyBorder="1" applyAlignment="1" applyProtection="1">
      <alignment horizontal="center" vertical="center" wrapText="1"/>
    </xf>
    <xf numFmtId="0" fontId="61" fillId="20" borderId="1" xfId="0" applyFont="1" applyFill="1" applyBorder="1" applyAlignment="1" applyProtection="1">
      <alignment horizontal="center" vertical="center" wrapText="1"/>
    </xf>
    <xf numFmtId="0" fontId="33" fillId="3" borderId="0" xfId="0" applyFont="1" applyFill="1" applyBorder="1" applyAlignment="1" applyProtection="1">
      <alignment vertical="top" wrapText="1"/>
    </xf>
    <xf numFmtId="0" fontId="27" fillId="3" borderId="0" xfId="0" applyFont="1" applyFill="1" applyBorder="1" applyAlignment="1" applyProtection="1">
      <alignment horizontal="left"/>
    </xf>
    <xf numFmtId="0" fontId="25" fillId="3" borderId="11" xfId="0" applyFont="1" applyFill="1" applyBorder="1" applyAlignment="1" applyProtection="1">
      <alignment vertical="top" wrapText="1"/>
    </xf>
    <xf numFmtId="1" fontId="35" fillId="3" borderId="3" xfId="0" applyNumberFormat="1" applyFont="1" applyFill="1" applyBorder="1" applyAlignment="1" applyProtection="1">
      <alignment horizontal="left"/>
    </xf>
    <xf numFmtId="0" fontId="57" fillId="18" borderId="15" xfId="0" applyFont="1" applyFill="1" applyBorder="1" applyAlignment="1" applyProtection="1">
      <alignment horizontal="center" vertical="center" wrapText="1"/>
    </xf>
    <xf numFmtId="0" fontId="57" fillId="20" borderId="15" xfId="0" applyFont="1" applyFill="1" applyBorder="1" applyAlignment="1" applyProtection="1">
      <alignment horizontal="center" vertical="center" wrapText="1"/>
    </xf>
    <xf numFmtId="12" fontId="57" fillId="18" borderId="15" xfId="0" applyNumberFormat="1" applyFont="1" applyFill="1" applyBorder="1" applyAlignment="1" applyProtection="1">
      <alignment horizontal="center" vertical="center" wrapText="1"/>
    </xf>
    <xf numFmtId="0" fontId="34" fillId="4" borderId="15" xfId="0" applyFont="1" applyFill="1" applyBorder="1" applyAlignment="1" applyProtection="1">
      <alignment horizontal="center" vertical="center" wrapText="1"/>
    </xf>
    <xf numFmtId="0" fontId="57" fillId="16" borderId="15" xfId="0" applyFont="1" applyFill="1" applyBorder="1" applyProtection="1"/>
    <xf numFmtId="169" fontId="57" fillId="16" borderId="15" xfId="0" applyNumberFormat="1" applyFont="1" applyFill="1" applyBorder="1" applyProtection="1"/>
    <xf numFmtId="0" fontId="57" fillId="16" borderId="15" xfId="0" applyFont="1" applyFill="1" applyBorder="1" applyAlignment="1" applyProtection="1">
      <alignment wrapText="1"/>
    </xf>
    <xf numFmtId="0" fontId="57" fillId="16" borderId="6" xfId="0" applyFont="1" applyFill="1" applyBorder="1" applyAlignment="1" applyProtection="1">
      <alignment wrapText="1"/>
    </xf>
    <xf numFmtId="0" fontId="34" fillId="2" borderId="8" xfId="0" applyFont="1" applyFill="1" applyBorder="1" applyAlignment="1" applyProtection="1">
      <alignment horizontal="left" vertical="center" wrapText="1"/>
    </xf>
    <xf numFmtId="0" fontId="34" fillId="2" borderId="15" xfId="0" applyFont="1" applyFill="1" applyBorder="1" applyAlignment="1" applyProtection="1">
      <alignment vertical="center" wrapText="1"/>
    </xf>
    <xf numFmtId="0" fontId="34" fillId="2" borderId="15" xfId="0" applyFont="1" applyFill="1" applyBorder="1" applyAlignment="1" applyProtection="1">
      <alignment horizontal="center" vertical="center" wrapText="1"/>
    </xf>
    <xf numFmtId="0" fontId="57" fillId="22" borderId="15" xfId="0" applyFont="1" applyFill="1" applyBorder="1" applyAlignment="1" applyProtection="1">
      <alignment horizontal="center" vertical="center" wrapText="1"/>
    </xf>
    <xf numFmtId="49" fontId="57" fillId="22" borderId="15" xfId="0" applyNumberFormat="1" applyFont="1" applyFill="1" applyBorder="1" applyAlignment="1" applyProtection="1">
      <alignment horizontal="center" vertical="center" wrapText="1"/>
    </xf>
    <xf numFmtId="0" fontId="57" fillId="20" borderId="1" xfId="0" applyFont="1" applyFill="1" applyBorder="1" applyAlignment="1" applyProtection="1">
      <alignment horizontal="left" vertical="center"/>
    </xf>
    <xf numFmtId="0" fontId="34" fillId="2" borderId="15" xfId="0" applyFont="1" applyFill="1" applyBorder="1" applyAlignment="1" applyProtection="1">
      <alignment horizontal="left" vertical="center" wrapText="1"/>
    </xf>
    <xf numFmtId="0" fontId="57" fillId="20" borderId="13" xfId="0" applyFont="1" applyFill="1" applyBorder="1" applyAlignment="1" applyProtection="1">
      <alignment horizontal="left" vertical="center"/>
    </xf>
    <xf numFmtId="0" fontId="25" fillId="3" borderId="8" xfId="0" applyFont="1" applyFill="1" applyBorder="1" applyAlignment="1" applyProtection="1">
      <alignment vertical="top" wrapText="1"/>
    </xf>
    <xf numFmtId="0" fontId="25" fillId="3" borderId="12" xfId="0" applyFont="1" applyFill="1" applyBorder="1" applyAlignment="1" applyProtection="1"/>
    <xf numFmtId="1" fontId="25" fillId="5" borderId="1" xfId="0" applyNumberFormat="1" applyFont="1" applyFill="1" applyBorder="1" applyAlignment="1" applyProtection="1">
      <alignment horizontal="center" vertical="center" wrapText="1"/>
    </xf>
    <xf numFmtId="165" fontId="25" fillId="8" borderId="1" xfId="5" applyFont="1" applyFill="1" applyBorder="1" applyAlignment="1" applyProtection="1">
      <alignment horizontal="left"/>
      <protection locked="0"/>
    </xf>
    <xf numFmtId="0" fontId="11" fillId="2" borderId="1" xfId="0" applyFont="1" applyFill="1" applyBorder="1" applyAlignment="1" applyProtection="1">
      <alignment horizontal="center" vertical="center" wrapText="1"/>
    </xf>
    <xf numFmtId="0" fontId="32" fillId="3" borderId="0" xfId="0" applyFont="1" applyFill="1" applyBorder="1" applyAlignment="1" applyProtection="1">
      <alignment horizontal="right" vertical="top" wrapText="1"/>
    </xf>
    <xf numFmtId="0" fontId="52" fillId="3" borderId="6" xfId="0" applyFont="1" applyFill="1" applyBorder="1" applyAlignment="1" applyProtection="1">
      <alignment horizontal="center"/>
    </xf>
    <xf numFmtId="0" fontId="44" fillId="3" borderId="9" xfId="0" applyFont="1" applyFill="1" applyBorder="1" applyAlignment="1" applyProtection="1">
      <alignment vertical="center" wrapText="1"/>
    </xf>
    <xf numFmtId="0" fontId="44" fillId="3" borderId="9" xfId="0" applyFont="1" applyFill="1" applyBorder="1" applyAlignment="1" applyProtection="1">
      <alignment vertical="top" wrapText="1"/>
    </xf>
    <xf numFmtId="0" fontId="25" fillId="3" borderId="9" xfId="0" applyFont="1" applyFill="1" applyBorder="1" applyAlignment="1" applyProtection="1">
      <alignment vertical="center"/>
    </xf>
    <xf numFmtId="0" fontId="25" fillId="3" borderId="0" xfId="0" applyFont="1" applyFill="1" applyBorder="1" applyAlignment="1" applyProtection="1">
      <alignment vertical="top" wrapText="1"/>
    </xf>
    <xf numFmtId="0" fontId="25" fillId="3" borderId="9" xfId="0" applyFont="1" applyFill="1" applyBorder="1" applyAlignment="1" applyProtection="1">
      <alignment horizontal="center" vertical="center" wrapText="1"/>
    </xf>
    <xf numFmtId="0" fontId="25" fillId="3" borderId="8" xfId="0" applyFont="1" applyFill="1" applyBorder="1" applyProtection="1"/>
    <xf numFmtId="0" fontId="52" fillId="3" borderId="8" xfId="0" applyFont="1" applyFill="1" applyBorder="1" applyAlignment="1" applyProtection="1">
      <alignment horizontal="center"/>
    </xf>
    <xf numFmtId="1" fontId="25" fillId="3" borderId="9" xfId="0" applyNumberFormat="1" applyFont="1" applyFill="1" applyBorder="1" applyAlignment="1" applyProtection="1">
      <alignment horizontal="center" vertical="center"/>
    </xf>
    <xf numFmtId="0" fontId="25" fillId="3" borderId="8" xfId="0" applyFont="1" applyFill="1" applyBorder="1" applyAlignment="1" applyProtection="1">
      <alignment horizontal="center"/>
    </xf>
    <xf numFmtId="0" fontId="39" fillId="4" borderId="3" xfId="0" applyFont="1" applyFill="1" applyBorder="1" applyAlignment="1" applyProtection="1">
      <alignment horizontal="right" vertical="center"/>
    </xf>
    <xf numFmtId="0" fontId="29" fillId="15" borderId="15" xfId="0" applyFont="1" applyFill="1" applyBorder="1" applyAlignment="1" applyProtection="1">
      <alignment vertical="center" wrapText="1"/>
    </xf>
    <xf numFmtId="0" fontId="34" fillId="15" borderId="15" xfId="0" applyFont="1" applyFill="1" applyBorder="1" applyAlignment="1" applyProtection="1">
      <alignment vertical="center" wrapText="1"/>
    </xf>
    <xf numFmtId="0" fontId="37" fillId="5" borderId="15" xfId="0" applyFont="1" applyFill="1" applyBorder="1" applyAlignment="1" applyProtection="1">
      <alignment vertical="center" wrapText="1"/>
    </xf>
    <xf numFmtId="1" fontId="37" fillId="5" borderId="15" xfId="0" applyNumberFormat="1" applyFont="1" applyFill="1" applyBorder="1" applyAlignment="1" applyProtection="1">
      <alignment vertical="center" wrapText="1"/>
    </xf>
    <xf numFmtId="0" fontId="25" fillId="5" borderId="6" xfId="0" applyFont="1" applyFill="1" applyBorder="1" applyAlignment="1" applyProtection="1">
      <alignment vertical="center" wrapText="1"/>
    </xf>
    <xf numFmtId="0" fontId="25" fillId="5" borderId="15" xfId="0" applyFont="1" applyFill="1" applyBorder="1" applyAlignment="1" applyProtection="1">
      <alignment vertical="center" wrapText="1"/>
    </xf>
    <xf numFmtId="0" fontId="25" fillId="5" borderId="8" xfId="0" applyFont="1" applyFill="1" applyBorder="1" applyAlignment="1" applyProtection="1">
      <alignment vertical="center" wrapText="1"/>
    </xf>
    <xf numFmtId="0" fontId="25" fillId="5" borderId="0" xfId="0" applyFont="1" applyFill="1" applyAlignment="1" applyProtection="1">
      <alignment vertical="center" wrapText="1"/>
    </xf>
    <xf numFmtId="1" fontId="25" fillId="5" borderId="0" xfId="0" applyNumberFormat="1" applyFont="1" applyFill="1" applyAlignment="1" applyProtection="1">
      <alignment vertical="center" wrapText="1"/>
    </xf>
    <xf numFmtId="0" fontId="25" fillId="5" borderId="0" xfId="0" applyFont="1" applyFill="1" applyBorder="1" applyAlignment="1" applyProtection="1">
      <alignment vertical="center" wrapText="1"/>
    </xf>
    <xf numFmtId="1" fontId="25" fillId="5" borderId="0" xfId="0" applyNumberFormat="1" applyFont="1" applyFill="1" applyBorder="1" applyAlignment="1" applyProtection="1">
      <alignment vertical="center" wrapText="1"/>
    </xf>
    <xf numFmtId="0" fontId="0" fillId="5" borderId="0" xfId="0" applyFill="1" applyAlignment="1" applyProtection="1">
      <alignment horizontal="right" vertical="center" wrapText="1"/>
    </xf>
    <xf numFmtId="0" fontId="33" fillId="3" borderId="10" xfId="0" applyFont="1" applyFill="1" applyBorder="1" applyAlignment="1" applyProtection="1">
      <alignment vertical="center"/>
    </xf>
    <xf numFmtId="0" fontId="33" fillId="3" borderId="7" xfId="0" applyFont="1" applyFill="1" applyBorder="1" applyAlignment="1" applyProtection="1">
      <alignment vertical="center"/>
    </xf>
    <xf numFmtId="0" fontId="33" fillId="3" borderId="7" xfId="0" applyFont="1" applyFill="1" applyBorder="1" applyAlignment="1" applyProtection="1">
      <alignment horizontal="right" vertical="center" wrapText="1"/>
    </xf>
    <xf numFmtId="0" fontId="33" fillId="3" borderId="4" xfId="0" applyFont="1" applyFill="1" applyBorder="1" applyAlignment="1" applyProtection="1">
      <alignment vertical="center"/>
    </xf>
    <xf numFmtId="0" fontId="33" fillId="3" borderId="12" xfId="0" applyFont="1" applyFill="1" applyBorder="1" applyAlignment="1" applyProtection="1">
      <alignment vertical="center"/>
    </xf>
    <xf numFmtId="0" fontId="43" fillId="3" borderId="0" xfId="0" applyFont="1" applyFill="1" applyAlignment="1" applyProtection="1">
      <alignment horizontal="right" vertical="center" wrapText="1"/>
    </xf>
    <xf numFmtId="0" fontId="33" fillId="3" borderId="0" xfId="0" applyFont="1" applyFill="1" applyAlignment="1" applyProtection="1">
      <alignment vertical="center"/>
    </xf>
    <xf numFmtId="0" fontId="33" fillId="3" borderId="9" xfId="0" applyFont="1" applyFill="1" applyBorder="1" applyAlignment="1" applyProtection="1">
      <alignment vertical="center"/>
    </xf>
    <xf numFmtId="0" fontId="23" fillId="3" borderId="0" xfId="0" applyFont="1" applyFill="1" applyAlignment="1" applyProtection="1">
      <alignment horizontal="right" vertical="top" wrapText="1"/>
    </xf>
    <xf numFmtId="0" fontId="25" fillId="3" borderId="0" xfId="0" applyFont="1" applyFill="1" applyAlignment="1" applyProtection="1">
      <alignment vertical="center" wrapText="1"/>
    </xf>
    <xf numFmtId="0" fontId="33" fillId="3" borderId="0" xfId="0" applyFont="1" applyFill="1" applyAlignment="1" applyProtection="1">
      <alignment horizontal="right" vertical="center" wrapText="1"/>
    </xf>
    <xf numFmtId="0" fontId="48" fillId="5" borderId="0" xfId="0" applyFont="1" applyFill="1" applyProtection="1"/>
    <xf numFmtId="0" fontId="32" fillId="3" borderId="10" xfId="0" applyFont="1" applyFill="1" applyBorder="1" applyAlignment="1" applyProtection="1">
      <alignment wrapText="1"/>
    </xf>
    <xf numFmtId="0" fontId="33" fillId="3" borderId="0" xfId="0" applyFont="1" applyFill="1" applyAlignment="1" applyProtection="1">
      <alignment horizontal="left" wrapText="1"/>
    </xf>
    <xf numFmtId="0" fontId="32" fillId="3" borderId="0" xfId="0" applyFont="1" applyFill="1" applyAlignment="1" applyProtection="1">
      <alignment horizontal="right" wrapText="1"/>
    </xf>
    <xf numFmtId="0" fontId="33" fillId="3" borderId="9" xfId="0" applyFont="1" applyFill="1" applyBorder="1" applyAlignment="1" applyProtection="1">
      <alignment horizontal="left" wrapText="1"/>
    </xf>
    <xf numFmtId="0" fontId="33" fillId="3" borderId="12" xfId="0" applyFont="1" applyFill="1" applyBorder="1" applyAlignment="1" applyProtection="1">
      <alignment horizontal="left" vertical="top" indent="3"/>
    </xf>
    <xf numFmtId="0" fontId="6" fillId="3" borderId="1" xfId="0" applyFont="1" applyFill="1" applyBorder="1" applyAlignment="1" applyProtection="1">
      <alignment horizontal="center" vertical="center" wrapText="1"/>
    </xf>
    <xf numFmtId="0" fontId="76" fillId="3" borderId="1" xfId="2" applyFont="1" applyFill="1" applyBorder="1" applyAlignment="1" applyProtection="1">
      <alignment horizontal="center" vertical="center"/>
    </xf>
    <xf numFmtId="0" fontId="0" fillId="5" borderId="0" xfId="0" applyNumberFormat="1" applyFill="1" applyProtection="1"/>
    <xf numFmtId="0" fontId="0" fillId="3" borderId="12" xfId="0" applyFill="1" applyBorder="1" applyProtection="1"/>
    <xf numFmtId="0" fontId="0" fillId="3" borderId="0" xfId="0" applyFill="1" applyProtection="1"/>
    <xf numFmtId="0" fontId="0" fillId="3" borderId="9" xfId="0" applyFill="1" applyBorder="1" applyProtection="1"/>
    <xf numFmtId="168" fontId="0" fillId="5" borderId="0" xfId="0" applyNumberFormat="1" applyFill="1" applyProtection="1"/>
    <xf numFmtId="1" fontId="6" fillId="3" borderId="1" xfId="0" applyNumberFormat="1" applyFont="1" applyFill="1" applyBorder="1" applyAlignment="1" applyProtection="1">
      <alignment horizontal="center" vertical="center" wrapText="1"/>
    </xf>
    <xf numFmtId="168" fontId="0" fillId="5" borderId="0" xfId="5" applyNumberFormat="1" applyFont="1" applyFill="1" applyProtection="1"/>
    <xf numFmtId="0" fontId="25" fillId="3" borderId="0" xfId="0" applyFont="1" applyFill="1" applyProtection="1"/>
    <xf numFmtId="0" fontId="25" fillId="3" borderId="0" xfId="0" applyFont="1" applyFill="1" applyAlignment="1" applyProtection="1">
      <alignment horizontal="right" vertical="center" wrapText="1"/>
    </xf>
    <xf numFmtId="0" fontId="0" fillId="3" borderId="0" xfId="0" applyFill="1" applyAlignment="1" applyProtection="1">
      <alignment horizontal="right" vertical="center"/>
    </xf>
    <xf numFmtId="0" fontId="23" fillId="3" borderId="10" xfId="0" applyFont="1" applyFill="1" applyBorder="1" applyAlignment="1" applyProtection="1">
      <alignment wrapText="1"/>
    </xf>
    <xf numFmtId="0" fontId="23" fillId="3" borderId="7" xfId="0" applyFont="1" applyFill="1" applyBorder="1" applyAlignment="1" applyProtection="1">
      <alignment wrapText="1"/>
    </xf>
    <xf numFmtId="0" fontId="11" fillId="3" borderId="0" xfId="0" applyFont="1" applyFill="1" applyAlignment="1" applyProtection="1">
      <alignment vertical="center"/>
    </xf>
    <xf numFmtId="0" fontId="9" fillId="3" borderId="7" xfId="0" applyFont="1" applyFill="1" applyBorder="1" applyAlignment="1" applyProtection="1">
      <alignment vertical="center"/>
    </xf>
    <xf numFmtId="0" fontId="9" fillId="3" borderId="11" xfId="0" applyFont="1" applyFill="1" applyBorder="1" applyAlignment="1" applyProtection="1">
      <alignment vertical="center"/>
    </xf>
    <xf numFmtId="165" fontId="9" fillId="5" borderId="1" xfId="0" applyNumberFormat="1" applyFont="1" applyFill="1" applyBorder="1" applyAlignment="1" applyProtection="1">
      <alignment vertical="center" wrapText="1"/>
    </xf>
    <xf numFmtId="0" fontId="0" fillId="3" borderId="6" xfId="0" applyFill="1" applyBorder="1" applyProtection="1"/>
    <xf numFmtId="0" fontId="0" fillId="3" borderId="11" xfId="0" applyFill="1" applyBorder="1" applyProtection="1"/>
    <xf numFmtId="0" fontId="0" fillId="3" borderId="11" xfId="0" applyFill="1" applyBorder="1" applyAlignment="1" applyProtection="1">
      <alignment horizontal="right" vertical="center" wrapText="1"/>
    </xf>
    <xf numFmtId="0" fontId="0" fillId="3" borderId="8" xfId="0" applyFill="1" applyBorder="1" applyProtection="1"/>
    <xf numFmtId="0" fontId="0" fillId="5" borderId="0" xfId="0" applyFill="1" applyBorder="1" applyProtection="1"/>
    <xf numFmtId="0" fontId="0" fillId="5" borderId="0" xfId="0" applyFill="1" applyBorder="1" applyAlignment="1" applyProtection="1">
      <alignment horizontal="right" vertical="center" wrapText="1"/>
    </xf>
    <xf numFmtId="0" fontId="63" fillId="0" borderId="0" xfId="0" applyFont="1" applyFill="1"/>
    <xf numFmtId="0" fontId="63" fillId="0" borderId="16" xfId="0" applyFont="1" applyFill="1" applyBorder="1"/>
    <xf numFmtId="0" fontId="52" fillId="3" borderId="11" xfId="0" applyFont="1" applyFill="1" applyBorder="1" applyAlignment="1" applyProtection="1">
      <alignment horizontal="center"/>
    </xf>
    <xf numFmtId="0" fontId="25" fillId="3" borderId="0" xfId="0" applyFont="1" applyFill="1" applyBorder="1" applyAlignment="1" applyProtection="1">
      <alignment horizontal="right" vertical="center" wrapText="1" indent="1"/>
    </xf>
    <xf numFmtId="0" fontId="25" fillId="3" borderId="9" xfId="0" applyNumberFormat="1" applyFont="1" applyFill="1" applyBorder="1" applyAlignment="1" applyProtection="1">
      <alignment horizontal="center" vertical="center" wrapText="1"/>
    </xf>
    <xf numFmtId="0" fontId="44" fillId="3" borderId="0" xfId="0" applyFont="1" applyFill="1" applyBorder="1" applyAlignment="1" applyProtection="1">
      <alignment horizontal="left" vertical="center"/>
    </xf>
    <xf numFmtId="0" fontId="26" fillId="3" borderId="0" xfId="0" applyFont="1" applyFill="1" applyBorder="1" applyAlignment="1" applyProtection="1">
      <alignment horizontal="center" vertical="center"/>
    </xf>
    <xf numFmtId="0" fontId="25" fillId="3" borderId="0" xfId="0" applyFont="1" applyFill="1" applyBorder="1" applyAlignment="1" applyProtection="1"/>
    <xf numFmtId="0" fontId="52" fillId="3" borderId="11" xfId="0" applyFont="1" applyFill="1" applyBorder="1" applyAlignment="1" applyProtection="1"/>
    <xf numFmtId="0" fontId="26" fillId="3" borderId="12" xfId="0" applyFont="1" applyFill="1" applyBorder="1" applyAlignment="1" applyProtection="1">
      <alignment horizontal="center" vertical="center"/>
    </xf>
    <xf numFmtId="0" fontId="52" fillId="3" borderId="6" xfId="0" applyFont="1" applyFill="1" applyBorder="1" applyAlignment="1" applyProtection="1"/>
    <xf numFmtId="0" fontId="26" fillId="3" borderId="9" xfId="0" applyFont="1" applyFill="1" applyBorder="1" applyAlignment="1" applyProtection="1">
      <alignment horizontal="center" vertical="center"/>
    </xf>
    <xf numFmtId="0" fontId="25" fillId="3" borderId="9" xfId="0" applyFont="1" applyFill="1" applyBorder="1" applyAlignment="1" applyProtection="1"/>
    <xf numFmtId="0" fontId="26" fillId="3" borderId="10" xfId="0" applyFont="1" applyFill="1" applyBorder="1" applyAlignment="1" applyProtection="1">
      <alignment horizontal="center" vertical="center"/>
    </xf>
    <xf numFmtId="0" fontId="26" fillId="3" borderId="7" xfId="0" applyFont="1" applyFill="1" applyBorder="1" applyAlignment="1" applyProtection="1">
      <alignment horizontal="center" vertical="center"/>
    </xf>
    <xf numFmtId="0" fontId="26" fillId="3" borderId="4" xfId="0" applyFont="1" applyFill="1" applyBorder="1" applyAlignment="1" applyProtection="1">
      <alignment horizontal="center" vertical="center"/>
    </xf>
    <xf numFmtId="0" fontId="52" fillId="3" borderId="7" xfId="0" applyFont="1" applyFill="1" applyBorder="1" applyAlignment="1" applyProtection="1">
      <alignment horizontal="center"/>
    </xf>
    <xf numFmtId="0" fontId="78" fillId="3" borderId="8" xfId="0" applyFont="1" applyFill="1" applyBorder="1" applyAlignment="1" applyProtection="1">
      <alignment horizontal="center"/>
    </xf>
    <xf numFmtId="0" fontId="72" fillId="18" borderId="3" xfId="0" applyFont="1" applyFill="1" applyBorder="1" applyAlignment="1" applyProtection="1">
      <alignment horizontal="center" vertical="center" wrapText="1"/>
    </xf>
    <xf numFmtId="0" fontId="72" fillId="18" borderId="1" xfId="0" applyFont="1" applyFill="1" applyBorder="1" applyAlignment="1" applyProtection="1">
      <alignment horizontal="center" vertical="center" wrapText="1"/>
    </xf>
    <xf numFmtId="0" fontId="72" fillId="23" borderId="1" xfId="0" applyFont="1" applyFill="1" applyBorder="1" applyAlignment="1" applyProtection="1">
      <alignment horizontal="center" vertical="center" wrapText="1"/>
    </xf>
    <xf numFmtId="0" fontId="57" fillId="20" borderId="15" xfId="0" applyFont="1" applyFill="1" applyBorder="1" applyAlignment="1" applyProtection="1">
      <alignment horizontal="left" vertical="center" indent="1"/>
    </xf>
    <xf numFmtId="0" fontId="57" fillId="20" borderId="1" xfId="0" applyFont="1" applyFill="1" applyBorder="1" applyAlignment="1" applyProtection="1">
      <alignment horizontal="left" vertical="center" indent="1"/>
    </xf>
    <xf numFmtId="0" fontId="57" fillId="20" borderId="8" xfId="0" applyFont="1" applyFill="1" applyBorder="1" applyAlignment="1" applyProtection="1">
      <alignment horizontal="center" vertical="center" wrapText="1"/>
    </xf>
    <xf numFmtId="0" fontId="57" fillId="20" borderId="9" xfId="0" applyFont="1" applyFill="1" applyBorder="1" applyAlignment="1" applyProtection="1">
      <alignment horizontal="center" vertical="center" wrapText="1"/>
    </xf>
    <xf numFmtId="0" fontId="32" fillId="3" borderId="0" xfId="0" applyFont="1" applyFill="1" applyBorder="1" applyAlignment="1" applyProtection="1">
      <alignment wrapText="1"/>
    </xf>
    <xf numFmtId="0" fontId="19" fillId="3" borderId="7" xfId="0" applyFont="1" applyFill="1" applyBorder="1" applyAlignment="1" applyProtection="1">
      <alignment horizontal="center" vertical="center" wrapText="1"/>
    </xf>
    <xf numFmtId="0" fontId="32" fillId="3" borderId="0" xfId="0" applyFont="1" applyFill="1" applyAlignment="1" applyProtection="1">
      <alignment horizontal="left" wrapText="1"/>
    </xf>
    <xf numFmtId="0" fontId="0" fillId="3" borderId="0" xfId="0" applyFill="1" applyBorder="1" applyProtection="1"/>
    <xf numFmtId="0" fontId="0" fillId="3" borderId="9" xfId="0" applyFill="1" applyBorder="1" applyAlignment="1" applyProtection="1">
      <alignment horizontal="right"/>
    </xf>
    <xf numFmtId="0" fontId="19" fillId="3" borderId="4" xfId="0" applyFont="1" applyFill="1" applyBorder="1" applyAlignment="1" applyProtection="1">
      <alignment horizontal="center" vertical="center" wrapText="1"/>
    </xf>
    <xf numFmtId="0" fontId="27" fillId="3" borderId="12" xfId="0" applyFont="1" applyFill="1" applyBorder="1" applyAlignment="1" applyProtection="1">
      <alignment horizontal="right"/>
    </xf>
    <xf numFmtId="0" fontId="27" fillId="3" borderId="12" xfId="0" applyFont="1" applyFill="1" applyBorder="1" applyAlignment="1" applyProtection="1">
      <alignment horizontal="right" wrapText="1"/>
    </xf>
    <xf numFmtId="0" fontId="36" fillId="3" borderId="0" xfId="3" applyFill="1" applyAlignment="1" applyProtection="1">
      <alignment horizontal="left" vertical="center"/>
    </xf>
    <xf numFmtId="0" fontId="27" fillId="3" borderId="0" xfId="0" applyFont="1" applyFill="1" applyBorder="1" applyAlignment="1" applyProtection="1">
      <alignment horizontal="left" vertical="center" wrapText="1"/>
    </xf>
    <xf numFmtId="0" fontId="27" fillId="3" borderId="0" xfId="0" applyFont="1" applyFill="1" applyBorder="1" applyAlignment="1" applyProtection="1">
      <alignment vertical="center"/>
    </xf>
    <xf numFmtId="1" fontId="9" fillId="10" borderId="3" xfId="0" applyNumberFormat="1" applyFont="1" applyFill="1" applyBorder="1" applyAlignment="1" applyProtection="1">
      <alignment horizontal="center" vertical="center"/>
      <protection locked="0"/>
    </xf>
    <xf numFmtId="165" fontId="16" fillId="5" borderId="1" xfId="0" applyNumberFormat="1" applyFont="1" applyFill="1" applyBorder="1" applyAlignment="1" applyProtection="1">
      <alignment vertical="center"/>
    </xf>
    <xf numFmtId="49" fontId="35" fillId="10" borderId="3" xfId="0" applyNumberFormat="1" applyFont="1" applyFill="1" applyBorder="1" applyAlignment="1" applyProtection="1">
      <alignment horizontal="left"/>
      <protection locked="0"/>
    </xf>
    <xf numFmtId="49" fontId="25" fillId="3" borderId="0" xfId="0" applyNumberFormat="1" applyFont="1" applyFill="1" applyAlignment="1" applyProtection="1">
      <alignment horizontal="left"/>
    </xf>
    <xf numFmtId="1" fontId="25" fillId="3" borderId="0" xfId="0" applyNumberFormat="1" applyFont="1" applyFill="1" applyBorder="1" applyAlignment="1" applyProtection="1">
      <alignment horizontal="center" vertical="center" wrapText="1"/>
    </xf>
    <xf numFmtId="0" fontId="4" fillId="4" borderId="1" xfId="0" applyFont="1" applyFill="1" applyBorder="1" applyAlignment="1" applyProtection="1">
      <alignment horizontal="right" vertical="center" wrapText="1"/>
    </xf>
    <xf numFmtId="1" fontId="0" fillId="3" borderId="1" xfId="0" applyNumberFormat="1" applyFill="1" applyBorder="1" applyAlignment="1" applyProtection="1">
      <alignment horizontal="center" vertical="center"/>
    </xf>
    <xf numFmtId="0" fontId="25" fillId="4" borderId="13" xfId="0" applyFont="1" applyFill="1" applyBorder="1" applyAlignment="1" applyProtection="1">
      <alignment horizontal="right" vertical="center" wrapText="1"/>
    </xf>
    <xf numFmtId="0" fontId="6" fillId="3" borderId="13" xfId="0" applyFont="1" applyFill="1" applyBorder="1" applyAlignment="1" applyProtection="1">
      <alignment horizontal="center" vertical="center"/>
    </xf>
    <xf numFmtId="0" fontId="25" fillId="3" borderId="7" xfId="0" applyFont="1" applyFill="1" applyBorder="1" applyAlignment="1" applyProtection="1">
      <alignment horizontal="right" vertical="center" wrapText="1"/>
    </xf>
    <xf numFmtId="0" fontId="6" fillId="3" borderId="7" xfId="0" applyFont="1" applyFill="1" applyBorder="1" applyAlignment="1" applyProtection="1">
      <alignment horizontal="center" vertical="center"/>
    </xf>
    <xf numFmtId="165" fontId="22" fillId="4" borderId="13" xfId="0" applyNumberFormat="1" applyFont="1" applyFill="1" applyBorder="1" applyAlignment="1" applyProtection="1">
      <alignment vertical="center" wrapText="1"/>
    </xf>
    <xf numFmtId="165" fontId="22" fillId="4" borderId="13" xfId="0" applyNumberFormat="1" applyFont="1" applyFill="1" applyBorder="1" applyAlignment="1" applyProtection="1">
      <alignment horizontal="left" vertical="center" wrapText="1"/>
    </xf>
    <xf numFmtId="165" fontId="22" fillId="3" borderId="7" xfId="0" applyNumberFormat="1" applyFont="1" applyFill="1" applyBorder="1" applyAlignment="1" applyProtection="1">
      <alignment vertical="center" wrapText="1"/>
    </xf>
    <xf numFmtId="165" fontId="22" fillId="3" borderId="7" xfId="0" applyNumberFormat="1" applyFont="1" applyFill="1" applyBorder="1" applyAlignment="1" applyProtection="1">
      <alignment horizontal="left" vertical="center" wrapText="1"/>
    </xf>
    <xf numFmtId="165" fontId="4" fillId="5" borderId="1" xfId="0" applyNumberFormat="1" applyFont="1" applyFill="1" applyBorder="1" applyAlignment="1" applyProtection="1">
      <alignment horizontal="left" vertical="center"/>
    </xf>
    <xf numFmtId="0" fontId="27" fillId="20" borderId="10" xfId="0" applyFont="1" applyFill="1" applyBorder="1" applyAlignment="1" applyProtection="1">
      <alignment vertical="center"/>
    </xf>
    <xf numFmtId="0" fontId="27" fillId="20" borderId="4" xfId="0" applyFont="1" applyFill="1" applyBorder="1" applyAlignment="1" applyProtection="1">
      <alignment vertical="center"/>
    </xf>
    <xf numFmtId="0" fontId="27" fillId="20" borderId="2" xfId="0" applyFont="1" applyFill="1" applyBorder="1" applyAlignment="1" applyProtection="1">
      <alignment vertical="center"/>
    </xf>
    <xf numFmtId="0" fontId="27" fillId="20" borderId="1" xfId="0" applyFont="1" applyFill="1" applyBorder="1" applyAlignment="1" applyProtection="1">
      <alignment vertical="center"/>
    </xf>
    <xf numFmtId="0" fontId="27" fillId="21" borderId="1" xfId="0" applyFont="1" applyFill="1" applyBorder="1" applyAlignment="1" applyProtection="1">
      <alignment vertical="center"/>
    </xf>
    <xf numFmtId="0" fontId="57" fillId="21" borderId="9" xfId="0" applyFont="1" applyFill="1" applyBorder="1" applyAlignment="1" applyProtection="1">
      <alignment horizontal="center" vertical="center" wrapText="1"/>
    </xf>
    <xf numFmtId="0" fontId="26" fillId="4" borderId="5" xfId="0" applyFont="1" applyFill="1" applyBorder="1" applyAlignment="1" applyProtection="1">
      <alignment vertical="center"/>
    </xf>
    <xf numFmtId="0" fontId="26" fillId="4" borderId="3" xfId="0" applyFont="1" applyFill="1" applyBorder="1" applyAlignment="1" applyProtection="1">
      <alignment vertical="center"/>
    </xf>
    <xf numFmtId="0" fontId="26" fillId="4" borderId="5" xfId="0" applyFont="1" applyFill="1" applyBorder="1" applyAlignment="1" applyProtection="1">
      <alignment vertical="center" wrapText="1"/>
    </xf>
    <xf numFmtId="0" fontId="26" fillId="4" borderId="3" xfId="0" applyFont="1" applyFill="1" applyBorder="1" applyAlignment="1" applyProtection="1">
      <alignment vertical="center" wrapText="1"/>
    </xf>
    <xf numFmtId="0" fontId="57" fillId="18" borderId="9" xfId="0" applyFont="1" applyFill="1" applyBorder="1" applyAlignment="1" applyProtection="1">
      <alignment horizontal="center" vertical="center" wrapText="1"/>
    </xf>
    <xf numFmtId="49" fontId="79" fillId="10" borderId="1" xfId="0" applyNumberFormat="1" applyFont="1" applyFill="1" applyBorder="1" applyAlignment="1" applyProtection="1">
      <alignment horizontal="left"/>
      <protection locked="0"/>
    </xf>
    <xf numFmtId="49" fontId="80" fillId="8" borderId="1" xfId="0" applyNumberFormat="1" applyFont="1" applyFill="1" applyBorder="1" applyAlignment="1" applyProtection="1">
      <alignment horizontal="left"/>
      <protection locked="0"/>
    </xf>
    <xf numFmtId="49" fontId="80" fillId="8" borderId="1" xfId="0" applyNumberFormat="1" applyFont="1" applyFill="1" applyBorder="1" applyAlignment="1" applyProtection="1">
      <alignment horizontal="left" vertical="center"/>
      <protection locked="0"/>
    </xf>
    <xf numFmtId="49" fontId="79" fillId="24" borderId="1" xfId="0" applyNumberFormat="1" applyFont="1" applyFill="1" applyBorder="1" applyAlignment="1" applyProtection="1">
      <alignment horizontal="center"/>
      <protection locked="0"/>
    </xf>
    <xf numFmtId="171" fontId="79" fillId="24" borderId="1" xfId="0" applyNumberFormat="1" applyFont="1" applyFill="1" applyBorder="1" applyAlignment="1" applyProtection="1">
      <alignment horizontal="center"/>
      <protection locked="0"/>
    </xf>
    <xf numFmtId="0" fontId="80" fillId="8" borderId="1" xfId="0" applyNumberFormat="1" applyFont="1" applyFill="1" applyBorder="1" applyAlignment="1" applyProtection="1">
      <alignment horizontal="left" vertical="center"/>
      <protection locked="0"/>
    </xf>
    <xf numFmtId="0" fontId="32" fillId="3" borderId="12" xfId="0" applyFont="1" applyFill="1" applyBorder="1" applyAlignment="1" applyProtection="1">
      <alignment horizontal="right" vertical="center" wrapText="1"/>
    </xf>
    <xf numFmtId="0" fontId="32" fillId="3" borderId="0" xfId="0" applyFont="1" applyFill="1" applyBorder="1" applyAlignment="1" applyProtection="1">
      <alignment horizontal="right" vertical="center" wrapText="1"/>
    </xf>
    <xf numFmtId="172" fontId="26" fillId="5" borderId="1" xfId="0" applyNumberFormat="1" applyFont="1" applyFill="1" applyBorder="1" applyAlignment="1" applyProtection="1">
      <alignment horizontal="center" vertical="center"/>
    </xf>
    <xf numFmtId="0" fontId="11" fillId="4" borderId="5" xfId="0" applyFont="1" applyFill="1" applyBorder="1" applyAlignment="1" applyProtection="1">
      <alignment vertical="center" wrapText="1"/>
    </xf>
    <xf numFmtId="0" fontId="11" fillId="4" borderId="3" xfId="0" applyFont="1" applyFill="1" applyBorder="1" applyAlignment="1" applyProtection="1">
      <alignment vertical="center" wrapText="1"/>
    </xf>
    <xf numFmtId="0" fontId="8" fillId="3" borderId="0" xfId="0" applyFont="1" applyFill="1" applyAlignment="1" applyProtection="1"/>
    <xf numFmtId="0" fontId="50" fillId="3" borderId="0" xfId="0" applyFont="1" applyFill="1" applyBorder="1" applyAlignment="1" applyProtection="1">
      <alignment vertical="center"/>
    </xf>
    <xf numFmtId="0" fontId="2" fillId="5" borderId="0" xfId="0" applyFont="1" applyFill="1" applyAlignment="1" applyProtection="1">
      <alignment wrapText="1"/>
    </xf>
    <xf numFmtId="1" fontId="2" fillId="10" borderId="1" xfId="0" applyNumberFormat="1" applyFont="1" applyFill="1" applyBorder="1" applyAlignment="1" applyProtection="1">
      <alignment horizontal="center" vertical="center"/>
      <protection locked="0"/>
    </xf>
    <xf numFmtId="165" fontId="2" fillId="5" borderId="1" xfId="0" applyNumberFormat="1" applyFont="1" applyFill="1" applyBorder="1" applyAlignment="1" applyProtection="1">
      <alignment horizontal="left" vertical="center" wrapText="1"/>
    </xf>
    <xf numFmtId="0" fontId="2" fillId="5" borderId="0" xfId="0" applyFont="1" applyFill="1" applyProtection="1"/>
    <xf numFmtId="49" fontId="2" fillId="3" borderId="0" xfId="0" applyNumberFormat="1" applyFont="1" applyFill="1" applyProtection="1">
      <protection locked="0"/>
    </xf>
    <xf numFmtId="0" fontId="2" fillId="3" borderId="0" xfId="0" applyFont="1" applyFill="1" applyProtection="1">
      <protection locked="0"/>
    </xf>
    <xf numFmtId="0" fontId="25" fillId="4" borderId="1" xfId="0" applyFont="1" applyFill="1" applyBorder="1" applyAlignment="1" applyProtection="1">
      <alignment horizontal="center"/>
    </xf>
    <xf numFmtId="0" fontId="2" fillId="4" borderId="0" xfId="0" applyFont="1" applyFill="1" applyAlignment="1" applyProtection="1">
      <alignment horizontal="center" vertical="center"/>
    </xf>
    <xf numFmtId="0" fontId="2" fillId="4" borderId="0" xfId="0" applyNumberFormat="1" applyFont="1" applyFill="1" applyAlignment="1" applyProtection="1">
      <alignment horizontal="center" vertical="center"/>
    </xf>
    <xf numFmtId="1" fontId="25" fillId="25" borderId="1" xfId="0" applyNumberFormat="1" applyFont="1" applyFill="1" applyBorder="1" applyAlignment="1" applyProtection="1">
      <alignment horizontal="center"/>
      <protection locked="0"/>
    </xf>
    <xf numFmtId="170" fontId="25" fillId="25" borderId="1" xfId="0" applyNumberFormat="1" applyFont="1" applyFill="1" applyBorder="1" applyAlignment="1" applyProtection="1">
      <alignment horizontal="center"/>
      <protection locked="0"/>
    </xf>
    <xf numFmtId="0" fontId="2" fillId="25" borderId="0" xfId="0" applyFont="1" applyFill="1" applyAlignment="1" applyProtection="1">
      <alignment horizontal="center"/>
      <protection locked="0"/>
    </xf>
    <xf numFmtId="0" fontId="2" fillId="25" borderId="0" xfId="0" applyFont="1" applyFill="1" applyProtection="1">
      <protection locked="0"/>
    </xf>
    <xf numFmtId="170" fontId="2" fillId="25" borderId="0" xfId="0" applyNumberFormat="1" applyFont="1" applyFill="1" applyAlignment="1" applyProtection="1">
      <alignment horizontal="center"/>
      <protection locked="0"/>
    </xf>
    <xf numFmtId="49" fontId="2" fillId="10" borderId="0" xfId="0" applyNumberFormat="1" applyFont="1" applyFill="1" applyProtection="1">
      <protection locked="0"/>
    </xf>
    <xf numFmtId="0" fontId="2" fillId="8" borderId="0" xfId="0" applyFont="1" applyFill="1" applyAlignment="1" applyProtection="1">
      <alignment horizontal="center"/>
      <protection locked="0"/>
    </xf>
    <xf numFmtId="0" fontId="2" fillId="8" borderId="0" xfId="0" applyFont="1" applyFill="1" applyProtection="1">
      <protection locked="0"/>
    </xf>
    <xf numFmtId="165" fontId="2" fillId="8" borderId="0" xfId="5" applyFont="1" applyFill="1" applyProtection="1">
      <protection locked="0"/>
    </xf>
    <xf numFmtId="0" fontId="32" fillId="3" borderId="12" xfId="0" applyFont="1" applyFill="1" applyBorder="1" applyAlignment="1" applyProtection="1">
      <alignment wrapText="1"/>
    </xf>
    <xf numFmtId="0" fontId="33" fillId="3" borderId="0" xfId="0" applyFont="1" applyFill="1" applyAlignment="1" applyProtection="1">
      <alignment horizontal="left" vertical="center" wrapText="1" indent="3"/>
    </xf>
    <xf numFmtId="0" fontId="33" fillId="3" borderId="9" xfId="0" applyFont="1" applyFill="1" applyBorder="1" applyAlignment="1" applyProtection="1">
      <alignment horizontal="left" vertical="center" wrapText="1" indent="3"/>
    </xf>
    <xf numFmtId="0" fontId="33" fillId="3" borderId="12" xfId="0" applyFont="1" applyFill="1" applyBorder="1" applyAlignment="1" applyProtection="1">
      <alignment horizontal="left" vertical="top" wrapText="1" indent="3"/>
    </xf>
    <xf numFmtId="0" fontId="33" fillId="3" borderId="0" xfId="0" applyFont="1" applyFill="1" applyAlignment="1" applyProtection="1">
      <alignment horizontal="left" vertical="top" wrapText="1" indent="3"/>
    </xf>
    <xf numFmtId="0" fontId="33" fillId="3" borderId="9" xfId="0" applyFont="1" applyFill="1" applyBorder="1" applyAlignment="1" applyProtection="1">
      <alignment horizontal="left" vertical="top" wrapText="1" indent="3"/>
    </xf>
    <xf numFmtId="0" fontId="77" fillId="4" borderId="3" xfId="0" applyFont="1" applyFill="1" applyBorder="1" applyAlignment="1" applyProtection="1">
      <alignment horizontal="right" vertical="center"/>
    </xf>
    <xf numFmtId="0" fontId="44" fillId="3" borderId="0" xfId="0" applyFont="1" applyFill="1" applyBorder="1" applyAlignment="1" applyProtection="1">
      <alignment horizontal="left" vertical="center" wrapText="1"/>
    </xf>
    <xf numFmtId="0" fontId="25" fillId="3" borderId="0" xfId="0" applyFont="1" applyFill="1" applyBorder="1" applyAlignment="1" applyProtection="1">
      <alignment horizontal="right" vertical="center" wrapText="1"/>
    </xf>
    <xf numFmtId="0" fontId="25" fillId="4" borderId="1" xfId="0" applyFont="1" applyFill="1" applyBorder="1" applyAlignment="1" applyProtection="1">
      <alignment horizontal="right" vertical="center" wrapText="1"/>
    </xf>
    <xf numFmtId="0" fontId="43" fillId="3" borderId="0" xfId="0" applyFont="1" applyFill="1" applyAlignment="1" applyProtection="1">
      <alignment horizontal="left" vertical="center" wrapText="1"/>
    </xf>
    <xf numFmtId="0" fontId="0" fillId="5" borderId="0" xfId="0" applyFill="1" applyAlignment="1" applyProtection="1">
      <alignment horizontal="right"/>
    </xf>
    <xf numFmtId="0" fontId="36" fillId="3" borderId="0" xfId="3" applyFill="1" applyProtection="1"/>
    <xf numFmtId="173" fontId="50" fillId="3" borderId="1" xfId="6" applyNumberFormat="1" applyFont="1" applyFill="1" applyBorder="1" applyAlignment="1" applyProtection="1">
      <alignment horizontal="center" vertical="center"/>
      <protection locked="0"/>
    </xf>
    <xf numFmtId="1" fontId="9" fillId="10" borderId="1" xfId="0" applyNumberFormat="1" applyFont="1" applyFill="1" applyBorder="1" applyAlignment="1" applyProtection="1">
      <alignment horizontal="center" vertical="center"/>
    </xf>
    <xf numFmtId="49" fontId="38" fillId="10" borderId="2" xfId="2" applyNumberFormat="1" applyFont="1" applyFill="1" applyBorder="1" applyAlignment="1" applyProtection="1">
      <alignment horizontal="left" vertical="center" wrapText="1"/>
      <protection locked="0"/>
    </xf>
    <xf numFmtId="49" fontId="38" fillId="10" borderId="5" xfId="2" applyNumberFormat="1" applyFont="1" applyFill="1" applyBorder="1" applyAlignment="1" applyProtection="1">
      <alignment horizontal="left" vertical="center" wrapText="1"/>
      <protection locked="0"/>
    </xf>
    <xf numFmtId="49" fontId="38" fillId="10" borderId="3" xfId="2" applyNumberFormat="1" applyFont="1" applyFill="1" applyBorder="1" applyAlignment="1" applyProtection="1">
      <alignment horizontal="left" vertical="center" wrapText="1"/>
      <protection locked="0"/>
    </xf>
    <xf numFmtId="0" fontId="51" fillId="3" borderId="7" xfId="2" applyFont="1" applyFill="1" applyBorder="1" applyAlignment="1" applyProtection="1">
      <alignment horizontal="center" vertical="center" wrapText="1"/>
    </xf>
    <xf numFmtId="0" fontId="64" fillId="18" borderId="2" xfId="0" applyFont="1" applyFill="1" applyBorder="1" applyAlignment="1" applyProtection="1">
      <alignment horizontal="center" vertical="center"/>
    </xf>
    <xf numFmtId="0" fontId="64" fillId="18" borderId="5" xfId="0" applyFont="1" applyFill="1" applyBorder="1" applyAlignment="1" applyProtection="1">
      <alignment horizontal="center" vertical="center"/>
    </xf>
    <xf numFmtId="0" fontId="64" fillId="18" borderId="3" xfId="0" applyFont="1" applyFill="1" applyBorder="1" applyAlignment="1" applyProtection="1">
      <alignment horizontal="center" vertical="center"/>
    </xf>
    <xf numFmtId="0" fontId="33" fillId="3" borderId="10" xfId="0" applyFont="1" applyFill="1" applyBorder="1" applyAlignment="1" applyProtection="1">
      <alignment horizontal="left" vertical="center" wrapText="1" indent="3"/>
    </xf>
    <xf numFmtId="0" fontId="33" fillId="3" borderId="7" xfId="0" applyFont="1" applyFill="1" applyBorder="1" applyAlignment="1" applyProtection="1">
      <alignment horizontal="left" vertical="center" wrapText="1" indent="3"/>
    </xf>
    <xf numFmtId="0" fontId="33" fillId="3" borderId="4" xfId="0" applyFont="1" applyFill="1" applyBorder="1" applyAlignment="1" applyProtection="1">
      <alignment horizontal="left" vertical="center" wrapText="1" indent="3"/>
    </xf>
    <xf numFmtId="0" fontId="33" fillId="3" borderId="12" xfId="0" applyFont="1" applyFill="1" applyBorder="1" applyAlignment="1" applyProtection="1">
      <alignment horizontal="left" vertical="center" wrapText="1" indent="3"/>
    </xf>
    <xf numFmtId="0" fontId="33" fillId="3" borderId="0" xfId="0" applyFont="1" applyFill="1" applyAlignment="1" applyProtection="1">
      <alignment horizontal="left" vertical="center" wrapText="1" indent="3"/>
    </xf>
    <xf numFmtId="0" fontId="33" fillId="3" borderId="9" xfId="0" applyFont="1" applyFill="1" applyBorder="1" applyAlignment="1" applyProtection="1">
      <alignment horizontal="left" vertical="center" wrapText="1" indent="3"/>
    </xf>
    <xf numFmtId="49" fontId="33" fillId="10" borderId="2" xfId="0" applyNumberFormat="1" applyFont="1" applyFill="1" applyBorder="1" applyAlignment="1" applyProtection="1">
      <alignment horizontal="left" vertical="center" wrapText="1"/>
      <protection locked="0"/>
    </xf>
    <xf numFmtId="49" fontId="33" fillId="10" borderId="3" xfId="0" applyNumberFormat="1" applyFont="1" applyFill="1" applyBorder="1" applyAlignment="1" applyProtection="1">
      <alignment horizontal="left" vertical="center" wrapText="1"/>
      <protection locked="0"/>
    </xf>
    <xf numFmtId="0" fontId="38" fillId="10" borderId="2" xfId="2" applyFont="1" applyFill="1" applyBorder="1" applyAlignment="1" applyProtection="1">
      <alignment horizontal="left" vertical="center" wrapText="1"/>
      <protection locked="0"/>
    </xf>
    <xf numFmtId="0" fontId="38" fillId="10" borderId="5" xfId="2" applyFont="1" applyFill="1" applyBorder="1" applyAlignment="1" applyProtection="1">
      <alignment horizontal="left" vertical="center" wrapText="1"/>
      <protection locked="0"/>
    </xf>
    <xf numFmtId="0" fontId="38" fillId="10" borderId="3" xfId="2" applyFont="1" applyFill="1" applyBorder="1" applyAlignment="1" applyProtection="1">
      <alignment horizontal="left" vertical="center" wrapText="1"/>
      <protection locked="0"/>
    </xf>
    <xf numFmtId="0" fontId="72" fillId="20" borderId="2" xfId="0" applyFont="1" applyFill="1" applyBorder="1" applyAlignment="1" applyProtection="1">
      <alignment horizontal="right" vertical="center" wrapText="1"/>
    </xf>
    <xf numFmtId="0" fontId="72" fillId="20" borderId="3" xfId="0" applyFont="1" applyFill="1" applyBorder="1" applyAlignment="1" applyProtection="1">
      <alignment horizontal="right" vertical="center" wrapText="1"/>
    </xf>
    <xf numFmtId="0" fontId="38" fillId="3" borderId="12" xfId="2" applyFont="1" applyFill="1" applyBorder="1" applyAlignment="1" applyProtection="1">
      <alignment horizontal="left" vertical="center" wrapText="1" indent="3"/>
    </xf>
    <xf numFmtId="0" fontId="38" fillId="3" borderId="0" xfId="2" applyFont="1" applyFill="1" applyBorder="1" applyAlignment="1" applyProtection="1">
      <alignment horizontal="left" vertical="center" wrapText="1" indent="3"/>
    </xf>
    <xf numFmtId="0" fontId="38" fillId="3" borderId="9" xfId="2" applyFont="1" applyFill="1" applyBorder="1" applyAlignment="1" applyProtection="1">
      <alignment horizontal="left" vertical="center" wrapText="1" indent="3"/>
    </xf>
    <xf numFmtId="49" fontId="33" fillId="10" borderId="5" xfId="0" applyNumberFormat="1" applyFont="1" applyFill="1" applyBorder="1" applyAlignment="1" applyProtection="1">
      <alignment horizontal="left" vertical="center" wrapText="1"/>
      <protection locked="0"/>
    </xf>
    <xf numFmtId="0" fontId="33" fillId="3" borderId="12" xfId="0" applyFont="1" applyFill="1" applyBorder="1" applyAlignment="1" applyProtection="1">
      <alignment horizontal="left" vertical="top" wrapText="1" indent="3"/>
    </xf>
    <xf numFmtId="0" fontId="33" fillId="3" borderId="0" xfId="0" applyFont="1" applyFill="1" applyAlignment="1" applyProtection="1">
      <alignment horizontal="left" vertical="top" wrapText="1" indent="3"/>
    </xf>
    <xf numFmtId="0" fontId="33" fillId="3" borderId="9" xfId="0" applyFont="1" applyFill="1" applyBorder="1" applyAlignment="1" applyProtection="1">
      <alignment horizontal="left" vertical="top" wrapText="1" indent="3"/>
    </xf>
    <xf numFmtId="0" fontId="33" fillId="3" borderId="0" xfId="0" applyFont="1" applyFill="1" applyBorder="1" applyAlignment="1" applyProtection="1">
      <alignment horizontal="left" vertical="top" wrapText="1" indent="3"/>
    </xf>
    <xf numFmtId="0" fontId="77" fillId="4" borderId="5" xfId="0" applyFont="1" applyFill="1" applyBorder="1" applyAlignment="1" applyProtection="1">
      <alignment horizontal="right" vertical="center"/>
    </xf>
    <xf numFmtId="0" fontId="77" fillId="4" borderId="3" xfId="0" applyFont="1" applyFill="1" applyBorder="1" applyAlignment="1" applyProtection="1">
      <alignment horizontal="right" vertical="center"/>
    </xf>
    <xf numFmtId="0" fontId="19" fillId="4" borderId="2"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26" fillId="4" borderId="2" xfId="0" applyFont="1" applyFill="1" applyBorder="1" applyAlignment="1" applyProtection="1">
      <alignment horizontal="center" vertical="center"/>
    </xf>
    <xf numFmtId="0" fontId="26" fillId="4" borderId="5" xfId="0" applyFont="1" applyFill="1" applyBorder="1" applyAlignment="1" applyProtection="1">
      <alignment horizontal="center" vertical="center"/>
    </xf>
    <xf numFmtId="0" fontId="25" fillId="4" borderId="2" xfId="0" applyFont="1" applyFill="1" applyBorder="1" applyAlignment="1" applyProtection="1">
      <alignment horizontal="right" vertical="center" wrapText="1"/>
    </xf>
    <xf numFmtId="0" fontId="25" fillId="4" borderId="3" xfId="0" applyFont="1" applyFill="1" applyBorder="1" applyAlignment="1" applyProtection="1">
      <alignment horizontal="right" vertical="center" wrapText="1"/>
    </xf>
    <xf numFmtId="0" fontId="64" fillId="18" borderId="10" xfId="0" applyFont="1" applyFill="1" applyBorder="1" applyAlignment="1" applyProtection="1">
      <alignment horizontal="center" vertical="center"/>
    </xf>
    <xf numFmtId="0" fontId="64" fillId="18" borderId="7" xfId="0" applyFont="1" applyFill="1" applyBorder="1" applyAlignment="1" applyProtection="1">
      <alignment horizontal="center" vertical="center"/>
    </xf>
    <xf numFmtId="0" fontId="38" fillId="3" borderId="12" xfId="2" applyFont="1" applyFill="1" applyBorder="1" applyAlignment="1" applyProtection="1">
      <alignment horizontal="left" vertical="center" wrapText="1" indent="1"/>
    </xf>
    <xf numFmtId="0" fontId="38" fillId="3" borderId="0" xfId="2" applyFont="1" applyFill="1" applyBorder="1" applyAlignment="1" applyProtection="1">
      <alignment horizontal="left" vertical="center" wrapText="1" indent="1"/>
    </xf>
    <xf numFmtId="0" fontId="38" fillId="3" borderId="6" xfId="2" applyFont="1" applyFill="1" applyBorder="1" applyAlignment="1" applyProtection="1">
      <alignment horizontal="left" vertical="center" wrapText="1" indent="1"/>
    </xf>
    <xf numFmtId="0" fontId="38" fillId="3" borderId="11" xfId="2" applyFont="1" applyFill="1" applyBorder="1" applyAlignment="1" applyProtection="1">
      <alignment horizontal="left" vertical="center" wrapText="1" indent="1"/>
    </xf>
    <xf numFmtId="0" fontId="26" fillId="4" borderId="6" xfId="0" applyFont="1" applyFill="1" applyBorder="1" applyAlignment="1" applyProtection="1">
      <alignment horizontal="center" vertical="center" wrapText="1"/>
    </xf>
    <xf numFmtId="0" fontId="26" fillId="4" borderId="11" xfId="0" applyFont="1" applyFill="1" applyBorder="1" applyAlignment="1" applyProtection="1">
      <alignment horizontal="center" vertical="center" wrapText="1"/>
    </xf>
    <xf numFmtId="0" fontId="26" fillId="4" borderId="8" xfId="0" applyFont="1" applyFill="1" applyBorder="1" applyAlignment="1" applyProtection="1">
      <alignment horizontal="center" vertical="center" wrapText="1"/>
    </xf>
    <xf numFmtId="0" fontId="33" fillId="3" borderId="12" xfId="0" applyFont="1" applyFill="1" applyBorder="1" applyAlignment="1" applyProtection="1">
      <alignment horizontal="left" vertical="top" wrapText="1"/>
    </xf>
    <xf numFmtId="0" fontId="33" fillId="3" borderId="0" xfId="0" applyFont="1" applyFill="1" applyBorder="1" applyAlignment="1" applyProtection="1">
      <alignment horizontal="left" vertical="top" wrapText="1"/>
    </xf>
    <xf numFmtId="0" fontId="33" fillId="3" borderId="9" xfId="0" applyFont="1" applyFill="1" applyBorder="1" applyAlignment="1" applyProtection="1">
      <alignment horizontal="left" vertical="top" wrapText="1"/>
    </xf>
    <xf numFmtId="0" fontId="26" fillId="4" borderId="2" xfId="0" applyFont="1" applyFill="1" applyBorder="1" applyAlignment="1" applyProtection="1">
      <alignment horizontal="center" vertical="center" wrapText="1"/>
    </xf>
    <xf numFmtId="0" fontId="26" fillId="4" borderId="5" xfId="0" applyFont="1" applyFill="1" applyBorder="1" applyAlignment="1" applyProtection="1">
      <alignment horizontal="center" vertical="center" wrapText="1"/>
    </xf>
    <xf numFmtId="0" fontId="26" fillId="4" borderId="3" xfId="0" applyFont="1" applyFill="1" applyBorder="1" applyAlignment="1" applyProtection="1">
      <alignment horizontal="center" vertical="center" wrapText="1"/>
    </xf>
    <xf numFmtId="0" fontId="25" fillId="4" borderId="11" xfId="0" applyFont="1" applyFill="1" applyBorder="1" applyAlignment="1" applyProtection="1">
      <alignment horizontal="center"/>
    </xf>
    <xf numFmtId="0" fontId="25" fillId="4" borderId="0" xfId="0" applyFont="1" applyFill="1" applyAlignment="1" applyProtection="1">
      <alignment horizontal="center" vertical="top" wrapText="1"/>
    </xf>
    <xf numFmtId="0" fontId="25" fillId="4" borderId="11" xfId="0" applyFont="1" applyFill="1" applyBorder="1" applyAlignment="1" applyProtection="1">
      <alignment horizontal="center" vertical="top" wrapText="1"/>
    </xf>
    <xf numFmtId="0" fontId="44" fillId="3" borderId="0" xfId="0" applyFont="1" applyFill="1" applyBorder="1" applyAlignment="1" applyProtection="1">
      <alignment horizontal="left" vertical="center" wrapText="1"/>
    </xf>
    <xf numFmtId="0" fontId="25" fillId="3" borderId="10" xfId="0" applyFont="1" applyFill="1" applyBorder="1" applyAlignment="1" applyProtection="1">
      <alignment horizontal="center"/>
    </xf>
    <xf numFmtId="0" fontId="25" fillId="3" borderId="7" xfId="0" applyFont="1" applyFill="1" applyBorder="1" applyAlignment="1" applyProtection="1">
      <alignment horizontal="center"/>
    </xf>
    <xf numFmtId="0" fontId="27" fillId="4" borderId="2" xfId="0" applyFont="1" applyFill="1" applyBorder="1" applyAlignment="1" applyProtection="1">
      <alignment horizontal="center" vertical="center"/>
    </xf>
    <xf numFmtId="0" fontId="27" fillId="4" borderId="5"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57" fillId="18" borderId="2" xfId="0" applyFont="1" applyFill="1" applyBorder="1" applyAlignment="1" applyProtection="1">
      <alignment horizontal="center" vertical="center" wrapText="1"/>
    </xf>
    <xf numFmtId="0" fontId="57" fillId="18" borderId="5" xfId="0" applyFont="1" applyFill="1" applyBorder="1" applyAlignment="1" applyProtection="1">
      <alignment horizontal="center" vertical="center" wrapText="1"/>
    </xf>
    <xf numFmtId="0" fontId="57" fillId="22" borderId="2" xfId="0" applyFont="1" applyFill="1" applyBorder="1" applyAlignment="1" applyProtection="1">
      <alignment horizontal="center" vertical="center" wrapText="1"/>
    </xf>
    <xf numFmtId="0" fontId="57" fillId="22" borderId="5" xfId="0" applyFont="1" applyFill="1" applyBorder="1" applyAlignment="1" applyProtection="1">
      <alignment horizontal="center" vertical="center" wrapText="1"/>
    </xf>
    <xf numFmtId="0" fontId="57" fillId="22" borderId="3" xfId="0" applyFont="1" applyFill="1" applyBorder="1" applyAlignment="1" applyProtection="1">
      <alignment horizontal="center" vertical="center" wrapText="1"/>
    </xf>
    <xf numFmtId="0" fontId="25" fillId="3" borderId="0" xfId="0" applyFont="1" applyFill="1" applyBorder="1" applyAlignment="1" applyProtection="1">
      <alignment horizontal="right" vertical="center" wrapText="1"/>
    </xf>
    <xf numFmtId="0" fontId="26" fillId="4" borderId="3" xfId="0" applyFont="1" applyFill="1" applyBorder="1" applyAlignment="1" applyProtection="1">
      <alignment horizontal="center" vertical="center"/>
    </xf>
    <xf numFmtId="0" fontId="25" fillId="3" borderId="4" xfId="0" applyFont="1" applyFill="1" applyBorder="1" applyAlignment="1" applyProtection="1">
      <alignment horizontal="center"/>
    </xf>
    <xf numFmtId="0" fontId="27" fillId="4" borderId="10"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4" xfId="0" applyFont="1" applyFill="1" applyBorder="1" applyAlignment="1" applyProtection="1">
      <alignment horizontal="center" vertical="center"/>
    </xf>
    <xf numFmtId="0" fontId="57" fillId="18" borderId="10" xfId="0" applyFont="1" applyFill="1" applyBorder="1" applyAlignment="1" applyProtection="1">
      <alignment horizontal="center" vertical="center" wrapText="1"/>
    </xf>
    <xf numFmtId="0" fontId="57" fillId="18" borderId="7" xfId="0" applyFont="1" applyFill="1" applyBorder="1" applyAlignment="1" applyProtection="1">
      <alignment horizontal="center" vertical="center" wrapText="1"/>
    </xf>
    <xf numFmtId="0" fontId="57" fillId="22" borderId="10" xfId="0" applyFont="1" applyFill="1" applyBorder="1" applyAlignment="1" applyProtection="1">
      <alignment horizontal="center" vertical="center" wrapText="1"/>
    </xf>
    <xf numFmtId="0" fontId="57" fillId="22" borderId="7" xfId="0" applyFont="1" applyFill="1" applyBorder="1" applyAlignment="1" applyProtection="1">
      <alignment horizontal="center" vertical="center" wrapText="1"/>
    </xf>
    <xf numFmtId="0" fontId="57" fillId="22" borderId="4" xfId="0" applyFont="1" applyFill="1" applyBorder="1" applyAlignment="1" applyProtection="1">
      <alignment horizontal="center" vertical="center" wrapText="1"/>
    </xf>
    <xf numFmtId="0" fontId="64" fillId="18" borderId="4" xfId="0" applyFont="1" applyFill="1" applyBorder="1" applyAlignment="1" applyProtection="1">
      <alignment horizontal="center" vertical="center"/>
    </xf>
    <xf numFmtId="0" fontId="38" fillId="3" borderId="9" xfId="2" applyFont="1" applyFill="1" applyBorder="1" applyAlignment="1" applyProtection="1">
      <alignment horizontal="left" vertical="center" wrapText="1" indent="1"/>
    </xf>
    <xf numFmtId="0" fontId="38" fillId="3" borderId="8" xfId="2" applyFont="1" applyFill="1" applyBorder="1" applyAlignment="1" applyProtection="1">
      <alignment horizontal="left" vertical="center" wrapText="1" indent="1"/>
    </xf>
    <xf numFmtId="0" fontId="44" fillId="3" borderId="9" xfId="0" applyFont="1" applyFill="1" applyBorder="1" applyAlignment="1" applyProtection="1">
      <alignment horizontal="left" vertical="center" wrapText="1"/>
    </xf>
    <xf numFmtId="0" fontId="33" fillId="3" borderId="10" xfId="0" applyFont="1" applyFill="1" applyBorder="1" applyAlignment="1" applyProtection="1">
      <alignment horizontal="left" vertical="center" wrapText="1"/>
    </xf>
    <xf numFmtId="0" fontId="33" fillId="3" borderId="7" xfId="0" applyFont="1" applyFill="1" applyBorder="1" applyAlignment="1" applyProtection="1">
      <alignment horizontal="left" vertical="center" wrapText="1"/>
    </xf>
    <xf numFmtId="0" fontId="33" fillId="3" borderId="4" xfId="0" applyFont="1" applyFill="1" applyBorder="1" applyAlignment="1" applyProtection="1">
      <alignment horizontal="left" vertical="center" wrapText="1"/>
    </xf>
    <xf numFmtId="0" fontId="33" fillId="3" borderId="12" xfId="0" applyFont="1" applyFill="1" applyBorder="1" applyAlignment="1" applyProtection="1">
      <alignment horizontal="left" vertical="center" wrapText="1"/>
    </xf>
    <xf numFmtId="0" fontId="33" fillId="3" borderId="0" xfId="0" applyFont="1" applyFill="1" applyBorder="1" applyAlignment="1" applyProtection="1">
      <alignment horizontal="left" vertical="center" wrapText="1"/>
    </xf>
    <xf numFmtId="0" fontId="33" fillId="3" borderId="9" xfId="0" applyFont="1" applyFill="1" applyBorder="1" applyAlignment="1" applyProtection="1">
      <alignment horizontal="left" vertical="center" wrapText="1"/>
    </xf>
    <xf numFmtId="0" fontId="33" fillId="3" borderId="6" xfId="0" applyFont="1" applyFill="1" applyBorder="1" applyAlignment="1" applyProtection="1">
      <alignment horizontal="left" vertical="center" wrapText="1"/>
    </xf>
    <xf numFmtId="0" fontId="33" fillId="3" borderId="11" xfId="0" applyFont="1" applyFill="1" applyBorder="1" applyAlignment="1" applyProtection="1">
      <alignment horizontal="left" vertical="center" wrapText="1"/>
    </xf>
    <xf numFmtId="0" fontId="33" fillId="3" borderId="8" xfId="0" applyFont="1" applyFill="1" applyBorder="1" applyAlignment="1" applyProtection="1">
      <alignment horizontal="left" vertical="center" wrapText="1"/>
    </xf>
    <xf numFmtId="0" fontId="25" fillId="4" borderId="1" xfId="0" applyFont="1" applyFill="1" applyBorder="1" applyAlignment="1" applyProtection="1">
      <alignment horizontal="right" vertical="center" wrapText="1"/>
    </xf>
    <xf numFmtId="0" fontId="12" fillId="3" borderId="2" xfId="0" applyFont="1" applyFill="1" applyBorder="1" applyAlignment="1" applyProtection="1">
      <alignment horizontal="left" vertical="center" wrapText="1" indent="1"/>
      <protection locked="0"/>
    </xf>
    <xf numFmtId="0" fontId="12" fillId="3" borderId="3" xfId="0" applyFont="1" applyFill="1" applyBorder="1" applyAlignment="1" applyProtection="1">
      <alignment horizontal="left" vertical="center" wrapText="1" indent="1"/>
      <protection locked="0"/>
    </xf>
    <xf numFmtId="165" fontId="9" fillId="8" borderId="2" xfId="0" applyNumberFormat="1" applyFont="1" applyFill="1" applyBorder="1" applyAlignment="1" applyProtection="1">
      <alignment horizontal="center" vertical="center" wrapText="1"/>
      <protection locked="0"/>
    </xf>
    <xf numFmtId="165" fontId="9" fillId="8" borderId="3" xfId="0" applyNumberFormat="1" applyFont="1" applyFill="1" applyBorder="1" applyAlignment="1" applyProtection="1">
      <alignment horizontal="center" vertical="center" wrapText="1"/>
      <protection locked="0"/>
    </xf>
    <xf numFmtId="165" fontId="9" fillId="9" borderId="2" xfId="0" applyNumberFormat="1" applyFont="1" applyFill="1" applyBorder="1" applyAlignment="1" applyProtection="1">
      <alignment horizontal="center" vertical="center" wrapText="1"/>
      <protection locked="0"/>
    </xf>
    <xf numFmtId="165" fontId="9" fillId="9" borderId="3" xfId="0" applyNumberFormat="1" applyFont="1" applyFill="1" applyBorder="1" applyAlignment="1" applyProtection="1">
      <alignment horizontal="center" vertical="center" wrapText="1"/>
      <protection locked="0"/>
    </xf>
    <xf numFmtId="0" fontId="11" fillId="4" borderId="2"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2" fillId="3" borderId="1" xfId="0" applyFont="1" applyFill="1" applyBorder="1" applyAlignment="1" applyProtection="1">
      <alignment horizontal="left" vertical="center" wrapText="1" indent="1"/>
      <protection locked="0"/>
    </xf>
    <xf numFmtId="0" fontId="19" fillId="2" borderId="1" xfId="0" applyFont="1" applyFill="1" applyBorder="1" applyAlignment="1" applyProtection="1">
      <alignment horizontal="center" vertical="center" wrapText="1"/>
    </xf>
    <xf numFmtId="0" fontId="12" fillId="3" borderId="1" xfId="0" applyFont="1" applyFill="1" applyBorder="1" applyAlignment="1" applyProtection="1">
      <alignment horizontal="left" vertical="center" wrapText="1" indent="1"/>
    </xf>
    <xf numFmtId="0" fontId="12" fillId="0" borderId="1" xfId="0" applyFont="1" applyFill="1" applyBorder="1" applyAlignment="1" applyProtection="1">
      <alignment horizontal="left" vertical="center" wrapText="1" indent="1"/>
    </xf>
    <xf numFmtId="0" fontId="22" fillId="3" borderId="12" xfId="0" applyFont="1" applyFill="1" applyBorder="1" applyAlignment="1" applyProtection="1">
      <alignment horizontal="right" vertical="center" wrapText="1"/>
    </xf>
    <xf numFmtId="0" fontId="22" fillId="3" borderId="0" xfId="0" applyFont="1" applyFill="1" applyAlignment="1" applyProtection="1">
      <alignment horizontal="right" vertical="center" wrapText="1"/>
    </xf>
    <xf numFmtId="0" fontId="61" fillId="18" borderId="2" xfId="0" applyFont="1" applyFill="1" applyBorder="1" applyAlignment="1" applyProtection="1">
      <alignment horizontal="center" vertical="center" wrapText="1"/>
    </xf>
    <xf numFmtId="0" fontId="61" fillId="18" borderId="3" xfId="0" applyFont="1" applyFill="1" applyBorder="1" applyAlignment="1" applyProtection="1">
      <alignment horizontal="center" vertical="center" wrapText="1"/>
    </xf>
    <xf numFmtId="164" fontId="15" fillId="5" borderId="1" xfId="0" applyNumberFormat="1" applyFont="1" applyFill="1" applyBorder="1" applyAlignment="1" applyProtection="1">
      <alignment horizontal="right"/>
    </xf>
    <xf numFmtId="164" fontId="15" fillId="13" borderId="1" xfId="0" applyNumberFormat="1" applyFont="1" applyFill="1" applyBorder="1" applyAlignment="1" applyProtection="1">
      <alignment horizontal="right"/>
    </xf>
    <xf numFmtId="0" fontId="19" fillId="4" borderId="3" xfId="0" applyFont="1" applyFill="1" applyBorder="1" applyAlignment="1" applyProtection="1">
      <alignment horizontal="center" vertical="center" wrapText="1"/>
    </xf>
    <xf numFmtId="0" fontId="9" fillId="13" borderId="1" xfId="0" applyFont="1" applyFill="1" applyBorder="1" applyAlignment="1" applyProtection="1">
      <alignment horizontal="right" vertical="center"/>
    </xf>
    <xf numFmtId="0" fontId="9" fillId="13" borderId="1" xfId="0" applyFont="1" applyFill="1" applyBorder="1" applyAlignment="1" applyProtection="1">
      <alignment horizontal="right"/>
    </xf>
    <xf numFmtId="0" fontId="3" fillId="13" borderId="1" xfId="0" applyFont="1" applyFill="1" applyBorder="1" applyAlignment="1" applyProtection="1">
      <alignment horizontal="right"/>
      <protection locked="0"/>
    </xf>
    <xf numFmtId="0" fontId="9" fillId="13" borderId="1" xfId="0" applyFont="1" applyFill="1" applyBorder="1" applyAlignment="1" applyProtection="1">
      <alignment horizontal="right"/>
      <protection locked="0"/>
    </xf>
    <xf numFmtId="0" fontId="9" fillId="12" borderId="1" xfId="0" applyFont="1" applyFill="1" applyBorder="1" applyAlignment="1" applyProtection="1">
      <alignment horizontal="left" vertical="center"/>
    </xf>
    <xf numFmtId="0" fontId="5" fillId="13" borderId="1" xfId="0" applyFont="1" applyFill="1" applyBorder="1" applyAlignment="1" applyProtection="1">
      <alignment horizontal="right"/>
    </xf>
    <xf numFmtId="166" fontId="60" fillId="3" borderId="12" xfId="0" applyNumberFormat="1" applyFont="1" applyFill="1" applyBorder="1" applyAlignment="1" applyProtection="1">
      <alignment horizontal="left"/>
    </xf>
    <xf numFmtId="166" fontId="60" fillId="3" borderId="0" xfId="0" applyNumberFormat="1" applyFont="1" applyFill="1" applyAlignment="1" applyProtection="1">
      <alignment horizontal="left"/>
    </xf>
    <xf numFmtId="0" fontId="5" fillId="13" borderId="2" xfId="0" applyFont="1" applyFill="1" applyBorder="1" applyAlignment="1" applyProtection="1">
      <alignment horizontal="right"/>
    </xf>
    <xf numFmtId="0" fontId="9" fillId="13" borderId="3" xfId="0" applyFont="1" applyFill="1" applyBorder="1" applyAlignment="1" applyProtection="1">
      <alignment horizontal="right"/>
    </xf>
    <xf numFmtId="0" fontId="8" fillId="3" borderId="0" xfId="0" applyFont="1" applyFill="1" applyAlignment="1" applyProtection="1">
      <alignment horizontal="left"/>
    </xf>
    <xf numFmtId="0" fontId="11" fillId="4" borderId="1" xfId="0" applyFont="1" applyFill="1" applyBorder="1" applyAlignment="1" applyProtection="1">
      <alignment horizontal="left" vertical="center"/>
    </xf>
    <xf numFmtId="164" fontId="12" fillId="5" borderId="1" xfId="0" applyNumberFormat="1" applyFont="1" applyFill="1" applyBorder="1" applyAlignment="1" applyProtection="1">
      <alignment horizontal="right" vertical="top" wrapText="1"/>
    </xf>
    <xf numFmtId="0" fontId="12" fillId="3" borderId="2" xfId="0" applyFont="1" applyFill="1" applyBorder="1" applyAlignment="1" applyProtection="1">
      <alignment horizontal="left" vertical="center" wrapText="1" indent="1"/>
    </xf>
    <xf numFmtId="0" fontId="12" fillId="3" borderId="3" xfId="0" applyFont="1" applyFill="1" applyBorder="1" applyAlignment="1" applyProtection="1">
      <alignment horizontal="left" vertical="center" wrapText="1" indent="1"/>
    </xf>
    <xf numFmtId="0" fontId="65" fillId="18" borderId="2" xfId="0" applyFont="1" applyFill="1" applyBorder="1" applyAlignment="1" applyProtection="1">
      <alignment horizontal="center" vertical="center"/>
    </xf>
    <xf numFmtId="0" fontId="65" fillId="18" borderId="5" xfId="0" applyFont="1" applyFill="1" applyBorder="1" applyAlignment="1" applyProtection="1">
      <alignment horizontal="center" vertical="center"/>
    </xf>
    <xf numFmtId="0" fontId="65" fillId="18" borderId="3" xfId="0" applyFont="1" applyFill="1" applyBorder="1" applyAlignment="1" applyProtection="1">
      <alignment horizontal="center" vertical="center"/>
    </xf>
    <xf numFmtId="0" fontId="19" fillId="4" borderId="2" xfId="0" applyFont="1" applyFill="1" applyBorder="1" applyAlignment="1" applyProtection="1">
      <alignment horizontal="center" vertical="center"/>
    </xf>
    <xf numFmtId="0" fontId="19" fillId="4" borderId="5" xfId="0" applyFont="1" applyFill="1" applyBorder="1" applyAlignment="1" applyProtection="1">
      <alignment horizontal="center" vertical="center"/>
    </xf>
    <xf numFmtId="0" fontId="18" fillId="3" borderId="10" xfId="0" applyFont="1" applyFill="1" applyBorder="1" applyAlignment="1" applyProtection="1">
      <alignment horizontal="left" vertical="center" wrapText="1" indent="2"/>
    </xf>
    <xf numFmtId="0" fontId="18" fillId="3" borderId="7" xfId="0" applyFont="1" applyFill="1" applyBorder="1" applyAlignment="1" applyProtection="1">
      <alignment horizontal="left" vertical="center" wrapText="1" indent="2"/>
    </xf>
    <xf numFmtId="0" fontId="18" fillId="3" borderId="4" xfId="0" applyFont="1" applyFill="1" applyBorder="1" applyAlignment="1" applyProtection="1">
      <alignment horizontal="left" vertical="center" wrapText="1" indent="2"/>
    </xf>
    <xf numFmtId="0" fontId="18" fillId="3" borderId="12" xfId="0" applyFont="1" applyFill="1" applyBorder="1" applyAlignment="1" applyProtection="1">
      <alignment horizontal="left" vertical="center" wrapText="1" indent="2"/>
    </xf>
    <xf numFmtId="0" fontId="18" fillId="3" borderId="0" xfId="0" applyFont="1" applyFill="1" applyAlignment="1" applyProtection="1">
      <alignment horizontal="left" vertical="center" wrapText="1" indent="2"/>
    </xf>
    <xf numFmtId="0" fontId="18" fillId="3" borderId="9" xfId="0" applyFont="1" applyFill="1" applyBorder="1" applyAlignment="1" applyProtection="1">
      <alignment horizontal="left" vertical="center" wrapText="1" indent="2"/>
    </xf>
    <xf numFmtId="0" fontId="18" fillId="3" borderId="6" xfId="0" applyFont="1" applyFill="1" applyBorder="1" applyAlignment="1" applyProtection="1">
      <alignment horizontal="left" vertical="center" wrapText="1" indent="2"/>
    </xf>
    <xf numFmtId="0" fontId="18" fillId="3" borderId="11" xfId="0" applyFont="1" applyFill="1" applyBorder="1" applyAlignment="1" applyProtection="1">
      <alignment horizontal="left" vertical="center" wrapText="1" indent="2"/>
    </xf>
    <xf numFmtId="0" fontId="18" fillId="3" borderId="8" xfId="0" applyFont="1" applyFill="1" applyBorder="1" applyAlignment="1" applyProtection="1">
      <alignment horizontal="left" vertical="center" wrapText="1" indent="2"/>
    </xf>
    <xf numFmtId="0" fontId="43" fillId="3" borderId="0" xfId="0" applyFont="1" applyFill="1" applyAlignment="1" applyProtection="1">
      <alignment horizontal="left" vertical="center" wrapText="1"/>
    </xf>
    <xf numFmtId="0" fontId="43" fillId="3" borderId="9" xfId="0" applyFont="1" applyFill="1" applyBorder="1" applyAlignment="1" applyProtection="1">
      <alignment horizontal="left" vertical="center"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9" xfId="0" applyFont="1" applyFill="1" applyBorder="1" applyAlignment="1" applyProtection="1">
      <alignment horizontal="left" vertical="top" wrapText="1"/>
    </xf>
    <xf numFmtId="0" fontId="61" fillId="19" borderId="2" xfId="0" applyFont="1" applyFill="1" applyBorder="1" applyAlignment="1" applyProtection="1">
      <alignment horizontal="center" vertical="center" wrapText="1"/>
    </xf>
    <xf numFmtId="0" fontId="61" fillId="19" borderId="3" xfId="0" applyFont="1" applyFill="1" applyBorder="1" applyAlignment="1" applyProtection="1">
      <alignment horizontal="center" vertical="center" wrapText="1"/>
    </xf>
    <xf numFmtId="0" fontId="9" fillId="3" borderId="0" xfId="0" applyFont="1" applyFill="1" applyAlignment="1" applyProtection="1">
      <alignment horizontal="left" vertical="center"/>
    </xf>
    <xf numFmtId="0" fontId="16" fillId="4" borderId="1" xfId="0" applyFont="1" applyFill="1" applyBorder="1" applyAlignment="1" applyProtection="1">
      <alignment horizontal="right"/>
    </xf>
    <xf numFmtId="0" fontId="16" fillId="5" borderId="1" xfId="0" applyFont="1" applyFill="1" applyBorder="1" applyAlignment="1" applyProtection="1">
      <alignment horizontal="right"/>
    </xf>
    <xf numFmtId="0" fontId="15" fillId="4" borderId="1" xfId="0" applyFont="1" applyFill="1" applyBorder="1" applyAlignment="1" applyProtection="1">
      <alignment horizontal="right"/>
    </xf>
    <xf numFmtId="0" fontId="18" fillId="3" borderId="0" xfId="0" applyFont="1" applyFill="1" applyAlignment="1" applyProtection="1">
      <alignment horizontal="left" vertical="top" wrapText="1"/>
    </xf>
    <xf numFmtId="0" fontId="18" fillId="3" borderId="12" xfId="0" applyFont="1" applyFill="1" applyBorder="1" applyAlignment="1" applyProtection="1">
      <alignment horizontal="left" vertical="top" wrapText="1" indent="3"/>
    </xf>
    <xf numFmtId="0" fontId="18" fillId="3" borderId="0" xfId="0" applyFont="1" applyFill="1" applyAlignment="1" applyProtection="1">
      <alignment horizontal="left" vertical="top" wrapText="1" indent="3"/>
    </xf>
    <xf numFmtId="0" fontId="12" fillId="3" borderId="2" xfId="0" applyFont="1" applyFill="1" applyBorder="1" applyAlignment="1" applyProtection="1">
      <alignment horizontal="left" vertical="center" indent="1"/>
      <protection locked="0"/>
    </xf>
    <xf numFmtId="0" fontId="12" fillId="3" borderId="3" xfId="0" applyFont="1" applyFill="1" applyBorder="1" applyAlignment="1" applyProtection="1">
      <alignment horizontal="left" vertical="center" indent="1"/>
      <protection locked="0"/>
    </xf>
    <xf numFmtId="0" fontId="12" fillId="3" borderId="1" xfId="0" applyFont="1" applyFill="1" applyBorder="1" applyAlignment="1" applyProtection="1">
      <alignment horizontal="left" vertical="center" indent="1"/>
    </xf>
    <xf numFmtId="165" fontId="9" fillId="26" borderId="2" xfId="0" applyNumberFormat="1" applyFont="1" applyFill="1" applyBorder="1" applyAlignment="1" applyProtection="1">
      <alignment horizontal="center" vertical="center" wrapText="1"/>
    </xf>
    <xf numFmtId="165" fontId="9" fillId="26" borderId="3" xfId="0" applyNumberFormat="1" applyFont="1" applyFill="1" applyBorder="1" applyAlignment="1" applyProtection="1">
      <alignment horizontal="center" vertical="center" wrapText="1"/>
    </xf>
    <xf numFmtId="165" fontId="2" fillId="8" borderId="2" xfId="0" applyNumberFormat="1" applyFont="1" applyFill="1" applyBorder="1" applyAlignment="1" applyProtection="1">
      <alignment horizontal="center" vertical="center" wrapText="1"/>
      <protection locked="0"/>
    </xf>
    <xf numFmtId="165" fontId="2" fillId="8" borderId="3" xfId="0" applyNumberFormat="1" applyFont="1" applyFill="1" applyBorder="1" applyAlignment="1" applyProtection="1">
      <alignment horizontal="center" vertical="center" wrapText="1"/>
      <protection locked="0"/>
    </xf>
    <xf numFmtId="165" fontId="2" fillId="9" borderId="2" xfId="0" applyNumberFormat="1" applyFont="1" applyFill="1" applyBorder="1" applyAlignment="1" applyProtection="1">
      <alignment horizontal="center" vertical="center" wrapText="1"/>
      <protection locked="0"/>
    </xf>
    <xf numFmtId="165" fontId="2" fillId="9" borderId="3" xfId="0" applyNumberFormat="1" applyFont="1" applyFill="1" applyBorder="1" applyAlignment="1" applyProtection="1">
      <alignment horizontal="center" vertical="center" wrapText="1"/>
      <protection locked="0"/>
    </xf>
    <xf numFmtId="165" fontId="9" fillId="9" borderId="2" xfId="5" applyFont="1" applyFill="1" applyBorder="1" applyAlignment="1" applyProtection="1">
      <alignment horizontal="center" vertical="center" wrapText="1"/>
    </xf>
    <xf numFmtId="165" fontId="9" fillId="9" borderId="3" xfId="5" applyFont="1" applyFill="1" applyBorder="1" applyAlignment="1" applyProtection="1">
      <alignment horizontal="center" vertical="center" wrapText="1"/>
    </xf>
    <xf numFmtId="165" fontId="9" fillId="8" borderId="2" xfId="0" applyNumberFormat="1" applyFont="1" applyFill="1" applyBorder="1" applyAlignment="1" applyProtection="1">
      <alignment horizontal="center" vertical="center" wrapText="1"/>
    </xf>
    <xf numFmtId="165" fontId="9" fillId="8" borderId="3" xfId="0" applyNumberFormat="1" applyFont="1" applyFill="1" applyBorder="1" applyAlignment="1" applyProtection="1">
      <alignment horizontal="center" vertical="center" wrapText="1"/>
    </xf>
    <xf numFmtId="165" fontId="17" fillId="3" borderId="7" xfId="0" applyNumberFormat="1" applyFont="1" applyFill="1" applyBorder="1" applyAlignment="1" applyProtection="1">
      <alignment horizontal="center" vertical="center"/>
    </xf>
    <xf numFmtId="0" fontId="12" fillId="3" borderId="2" xfId="0" applyFont="1" applyFill="1" applyBorder="1" applyAlignment="1" applyProtection="1">
      <alignment horizontal="left" vertical="center" indent="1"/>
    </xf>
    <xf numFmtId="0" fontId="12" fillId="3" borderId="3" xfId="0" applyFont="1" applyFill="1" applyBorder="1" applyAlignment="1" applyProtection="1">
      <alignment horizontal="left" vertical="center" indent="1"/>
    </xf>
    <xf numFmtId="0" fontId="57" fillId="18" borderId="4" xfId="0" applyFont="1" applyFill="1" applyBorder="1" applyAlignment="1" applyProtection="1">
      <alignment horizontal="center" vertical="center" wrapText="1"/>
    </xf>
    <xf numFmtId="0" fontId="32" fillId="3" borderId="12" xfId="0" applyFont="1" applyFill="1" applyBorder="1" applyAlignment="1" applyProtection="1">
      <alignment horizontal="left" vertical="top" wrapText="1" indent="1"/>
    </xf>
    <xf numFmtId="0" fontId="33" fillId="3" borderId="0" xfId="0" applyFont="1" applyFill="1" applyBorder="1" applyAlignment="1" applyProtection="1">
      <alignment horizontal="left" vertical="top" wrapText="1" indent="1"/>
    </xf>
    <xf numFmtId="0" fontId="33" fillId="3" borderId="12" xfId="0" applyFont="1" applyFill="1" applyBorder="1" applyAlignment="1" applyProtection="1">
      <alignment horizontal="left" vertical="top" wrapText="1" indent="1"/>
    </xf>
    <xf numFmtId="0" fontId="25" fillId="3" borderId="12" xfId="0" applyFont="1" applyFill="1" applyBorder="1" applyAlignment="1" applyProtection="1">
      <alignment horizontal="left"/>
    </xf>
    <xf numFmtId="0" fontId="25" fillId="3" borderId="0" xfId="0" applyFont="1" applyFill="1" applyAlignment="1" applyProtection="1">
      <alignment horizontal="left"/>
    </xf>
    <xf numFmtId="0" fontId="25" fillId="3" borderId="9" xfId="0" applyFont="1" applyFill="1" applyBorder="1" applyAlignment="1" applyProtection="1">
      <alignment horizontal="left"/>
    </xf>
    <xf numFmtId="0" fontId="72" fillId="20" borderId="2" xfId="0" applyFont="1" applyFill="1" applyBorder="1" applyAlignment="1" applyProtection="1">
      <alignment horizontal="left" vertical="center" indent="1"/>
    </xf>
    <xf numFmtId="0" fontId="72" fillId="20" borderId="3" xfId="0" applyFont="1" applyFill="1" applyBorder="1" applyAlignment="1" applyProtection="1">
      <alignment horizontal="left" vertical="center" indent="1"/>
    </xf>
    <xf numFmtId="0" fontId="26" fillId="4" borderId="7" xfId="0" applyFont="1" applyFill="1" applyBorder="1" applyAlignment="1" applyProtection="1">
      <alignment horizontal="center" vertical="center"/>
    </xf>
    <xf numFmtId="0" fontId="26" fillId="4" borderId="10" xfId="0" applyFont="1" applyFill="1" applyBorder="1" applyAlignment="1" applyProtection="1">
      <alignment horizontal="center" vertical="center"/>
    </xf>
    <xf numFmtId="0" fontId="26" fillId="4" borderId="4" xfId="0" applyFont="1" applyFill="1" applyBorder="1" applyAlignment="1" applyProtection="1">
      <alignment horizontal="center" vertical="center"/>
    </xf>
    <xf numFmtId="0" fontId="15" fillId="4" borderId="2" xfId="0" applyFont="1" applyFill="1" applyBorder="1" applyAlignment="1" applyProtection="1">
      <alignment horizontal="right" vertical="center"/>
    </xf>
    <xf numFmtId="0" fontId="15" fillId="4" borderId="3" xfId="0" applyFont="1" applyFill="1" applyBorder="1" applyAlignment="1" applyProtection="1">
      <alignment horizontal="right" vertical="center"/>
    </xf>
    <xf numFmtId="0" fontId="19" fillId="4" borderId="7"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0" fillId="5" borderId="0" xfId="0" applyFill="1" applyAlignment="1" applyProtection="1">
      <alignment horizontal="right"/>
    </xf>
    <xf numFmtId="0" fontId="16" fillId="4" borderId="2" xfId="0" applyFont="1" applyFill="1" applyBorder="1" applyAlignment="1" applyProtection="1">
      <alignment horizontal="right" vertical="center"/>
    </xf>
    <xf numFmtId="0" fontId="16" fillId="4" borderId="3" xfId="0" applyFont="1" applyFill="1" applyBorder="1" applyAlignment="1" applyProtection="1">
      <alignment horizontal="right" vertical="center"/>
    </xf>
    <xf numFmtId="0" fontId="16" fillId="5" borderId="2" xfId="0" applyFont="1" applyFill="1" applyBorder="1" applyAlignment="1" applyProtection="1">
      <alignment horizontal="right" vertical="center"/>
    </xf>
    <xf numFmtId="0" fontId="16" fillId="5" borderId="3" xfId="0" applyFont="1" applyFill="1" applyBorder="1" applyAlignment="1" applyProtection="1">
      <alignment horizontal="right" vertical="center"/>
    </xf>
    <xf numFmtId="0" fontId="44" fillId="3" borderId="0" xfId="0" applyFont="1" applyFill="1" applyAlignment="1" applyProtection="1">
      <alignment horizontal="left" vertical="center" wrapText="1"/>
    </xf>
    <xf numFmtId="0" fontId="23" fillId="3" borderId="12" xfId="0" applyFont="1" applyFill="1" applyBorder="1" applyAlignment="1" applyProtection="1">
      <alignment horizontal="right" wrapText="1"/>
    </xf>
    <xf numFmtId="0" fontId="23" fillId="3" borderId="0" xfId="0" applyFont="1" applyFill="1" applyBorder="1" applyAlignment="1" applyProtection="1">
      <alignment horizontal="right" wrapText="1"/>
    </xf>
    <xf numFmtId="0" fontId="59" fillId="3" borderId="4" xfId="0" applyFont="1" applyFill="1" applyBorder="1" applyAlignment="1" applyProtection="1">
      <alignment horizontal="left" wrapText="1"/>
    </xf>
    <xf numFmtId="0" fontId="59" fillId="3" borderId="9" xfId="0" applyFont="1" applyFill="1" applyBorder="1" applyAlignment="1" applyProtection="1">
      <alignment horizontal="left" wrapText="1"/>
    </xf>
    <xf numFmtId="0" fontId="3" fillId="5" borderId="1" xfId="0" applyFont="1" applyFill="1" applyBorder="1" applyAlignment="1" applyProtection="1">
      <alignment horizontal="right" vertical="center"/>
    </xf>
    <xf numFmtId="0" fontId="4" fillId="5" borderId="1" xfId="0" applyFont="1" applyFill="1" applyBorder="1" applyAlignment="1" applyProtection="1">
      <alignment horizontal="right" vertical="center"/>
    </xf>
    <xf numFmtId="0" fontId="1" fillId="13" borderId="1" xfId="0" applyFont="1" applyFill="1" applyBorder="1" applyAlignment="1" applyProtection="1">
      <alignment horizontal="right"/>
    </xf>
  </cellXfs>
  <cellStyles count="7">
    <cellStyle name="Check Cell 2" xfId="2" xr:uid="{639FACC7-BE9F-4BB0-B770-BB903B18E248}"/>
    <cellStyle name="Comma" xfId="6" builtinId="3"/>
    <cellStyle name="Currency" xfId="5" builtinId="4"/>
    <cellStyle name="Hyperlink" xfId="3" builtinId="8"/>
    <cellStyle name="Normal" xfId="0" builtinId="0"/>
    <cellStyle name="Normal 2" xfId="1" xr:uid="{00000000-0005-0000-0000-00002F000000}"/>
    <cellStyle name="Normal 3" xfId="4" xr:uid="{D6129002-A347-47FD-9126-97BE04CAE581}"/>
  </cellStyles>
  <dxfs count="156">
    <dxf>
      <font>
        <color rgb="FFFF0000"/>
      </font>
    </dxf>
    <dxf>
      <font>
        <color theme="9"/>
      </font>
    </dxf>
    <dxf>
      <fill>
        <patternFill>
          <bgColor theme="0" tint="-4.9989318521683403E-2"/>
        </patternFill>
      </fill>
    </dxf>
    <dxf>
      <font>
        <color theme="1" tint="0.499984740745262"/>
      </font>
      <fill>
        <patternFill>
          <bgColor theme="0" tint="-0.14996795556505021"/>
        </patternFill>
      </fill>
    </dxf>
    <dxf>
      <fill>
        <patternFill>
          <bgColor theme="0" tint="-4.9989318521683403E-2"/>
        </patternFill>
      </fill>
    </dxf>
    <dxf>
      <font>
        <color theme="1" tint="0.499984740745262"/>
      </font>
      <fill>
        <patternFill>
          <bgColor theme="0" tint="-0.14996795556505021"/>
        </patternFill>
      </fill>
    </dxf>
    <dxf>
      <font>
        <color theme="1" tint="0.499984740745262"/>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theme="0" tint="-4.9989318521683403E-2"/>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ill>
        <patternFill>
          <bgColor theme="0" tint="-4.9989318521683403E-2"/>
        </patternFill>
      </fill>
    </dxf>
    <dxf>
      <font>
        <color theme="1" tint="0.499984740745262"/>
      </font>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1" tint="0.499984740745262"/>
      </font>
      <fill>
        <patternFill>
          <bgColor theme="0" tint="-0.14996795556505021"/>
        </patternFill>
      </fill>
    </dxf>
    <dxf>
      <fill>
        <patternFill>
          <bgColor theme="0" tint="-4.9989318521683403E-2"/>
        </patternFill>
      </fill>
    </dxf>
    <dxf>
      <font>
        <color theme="1" tint="0.499984740745262"/>
      </font>
      <fill>
        <patternFill>
          <bgColor theme="0" tint="-0.14996795556505021"/>
        </patternFill>
      </fill>
    </dxf>
    <dxf>
      <font>
        <color rgb="FFFF0000"/>
      </font>
    </dxf>
    <dxf>
      <font>
        <color theme="9"/>
      </font>
    </dxf>
    <dxf>
      <font>
        <color theme="1" tint="0.499984740745262"/>
      </font>
      <fill>
        <patternFill>
          <bgColor theme="0" tint="-0.14996795556505021"/>
        </patternFill>
      </fill>
    </dxf>
    <dxf>
      <font>
        <color rgb="FF9C0006"/>
      </font>
    </dxf>
    <dxf>
      <fill>
        <patternFill patternType="lightUp">
          <fgColor theme="1" tint="0.24994659260841701"/>
          <bgColor theme="1" tint="0.14996795556505021"/>
        </patternFill>
      </fill>
    </dxf>
    <dxf>
      <fill>
        <patternFill patternType="lightUp">
          <fgColor theme="1" tint="0.34998626667073579"/>
          <bgColor theme="1" tint="0.14996795556505021"/>
        </patternFill>
      </fill>
    </dxf>
    <dxf>
      <fill>
        <patternFill patternType="lightUp">
          <fgColor theme="1" tint="0.24994659260841701"/>
          <bgColor theme="1" tint="0.14996795556505021"/>
        </patternFill>
      </fill>
    </dxf>
    <dxf>
      <font>
        <color theme="1" tint="0.499984740745262"/>
      </font>
      <fill>
        <patternFill>
          <bgColor theme="0" tint="-0.14996795556505021"/>
        </patternFill>
      </fill>
    </dxf>
    <dxf>
      <fill>
        <patternFill>
          <bgColor theme="0" tint="-4.9989318521683403E-2"/>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ill>
        <patternFill patternType="lightUp">
          <fgColor theme="1" tint="0.24994659260841701"/>
          <bgColor theme="1" tint="0.14996795556505021"/>
        </patternFill>
      </fill>
    </dxf>
    <dxf>
      <font>
        <color theme="1" tint="0.499984740745262"/>
      </font>
      <fill>
        <patternFill>
          <bgColor theme="0" tint="-0.14996795556505021"/>
        </patternFill>
      </fill>
    </dxf>
    <dxf>
      <font>
        <color theme="9" tint="-0.24994659260841701"/>
      </font>
    </dxf>
    <dxf>
      <font>
        <color rgb="FFC00000"/>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numFmt numFmtId="30" formatCode="@"/>
    </dxf>
    <dxf>
      <font>
        <b val="0"/>
        <i val="0"/>
        <strike val="0"/>
        <condense val="0"/>
        <extend val="0"/>
        <outline val="0"/>
        <shadow val="0"/>
        <u val="none"/>
        <vertAlign val="baseline"/>
        <sz val="9"/>
        <color theme="1"/>
        <name val="Calibri Light"/>
        <family val="2"/>
        <scheme val="none"/>
      </font>
      <numFmt numFmtId="30" formatCode="@"/>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b val="0"/>
        <i val="0"/>
        <strike val="0"/>
        <condense val="0"/>
        <extend val="0"/>
        <outline val="0"/>
        <shadow val="0"/>
        <u val="none"/>
        <vertAlign val="baseline"/>
        <sz val="9"/>
        <color theme="1"/>
        <name val="Calibri Light"/>
        <family val="2"/>
        <scheme val="none"/>
      </font>
    </dxf>
    <dxf>
      <font>
        <strike val="0"/>
        <outline val="0"/>
        <shadow val="0"/>
        <u val="none"/>
        <vertAlign val="baseline"/>
        <sz val="9"/>
        <color theme="1"/>
        <name val="Calibri Light"/>
        <family val="2"/>
        <scheme val="none"/>
      </font>
    </dxf>
    <dxf>
      <font>
        <strike val="0"/>
        <outline val="0"/>
        <shadow val="0"/>
        <u val="none"/>
        <vertAlign val="baseline"/>
        <sz val="9"/>
        <color theme="1"/>
        <name val="Calibri Light"/>
        <family val="2"/>
        <scheme val="none"/>
      </font>
    </dxf>
    <dxf>
      <font>
        <strike val="0"/>
        <outline val="0"/>
        <shadow val="0"/>
        <u val="none"/>
        <vertAlign val="baseline"/>
        <sz val="9"/>
        <color theme="1"/>
        <name val="Calibri Light"/>
        <family val="2"/>
        <scheme val="none"/>
      </font>
    </dxf>
    <dxf>
      <font>
        <b val="0"/>
        <i val="0"/>
        <strike val="0"/>
        <condense val="0"/>
        <extend val="0"/>
        <outline val="0"/>
        <shadow val="0"/>
        <u val="none"/>
        <vertAlign val="baseline"/>
        <sz val="10"/>
        <color indexed="8"/>
        <name val="Calibri"/>
        <family val="2"/>
        <scheme val="none"/>
      </font>
      <numFmt numFmtId="171" formatCode="[$-409]d\-mmm\-yyyy;@"/>
      <fill>
        <patternFill patternType="solid">
          <fgColor indexed="64"/>
          <bgColor rgb="FFFDEFE7"/>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indexed="8"/>
        <name val="Calibri"/>
        <family val="2"/>
        <scheme val="none"/>
      </font>
      <numFmt numFmtId="30" formatCode="@"/>
      <fill>
        <patternFill patternType="solid">
          <fgColor indexed="64"/>
          <bgColor rgb="FFFDEFE7"/>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none"/>
      </font>
      <numFmt numFmtId="30" formatCode="@"/>
      <fill>
        <patternFill patternType="solid">
          <fgColor indexed="64"/>
          <bgColor rgb="FFF0F3FA"/>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none"/>
      </font>
      <numFmt numFmtId="30" formatCode="@"/>
      <fill>
        <patternFill patternType="solid">
          <fgColor indexed="64"/>
          <bgColor rgb="FFF0F3FA"/>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none"/>
      </font>
      <numFmt numFmtId="30" formatCode="@"/>
      <fill>
        <patternFill patternType="solid">
          <fgColor indexed="64"/>
          <bgColor rgb="FFF0F3FA"/>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none"/>
      </font>
      <numFmt numFmtId="30" formatCode="@"/>
      <fill>
        <patternFill patternType="solid">
          <fgColor indexed="64"/>
          <bgColor rgb="FFF0F3FA"/>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indexed="8"/>
        <name val="Calibri"/>
        <family val="2"/>
        <scheme val="none"/>
      </font>
      <numFmt numFmtId="30" formatCode="@"/>
      <fill>
        <patternFill patternType="solid">
          <fgColor indexed="64"/>
          <bgColor rgb="FFF0F3FA"/>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indexed="8"/>
        <name val="Calibri"/>
        <family val="2"/>
        <scheme val="none"/>
      </font>
      <numFmt numFmtId="30" formatCode="@"/>
      <fill>
        <patternFill patternType="solid">
          <fgColor indexed="64"/>
          <bgColor rgb="FFEAF4E4"/>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indexed="8"/>
        <name val="Calibri"/>
        <family val="2"/>
        <scheme val="none"/>
      </font>
      <numFmt numFmtId="30" formatCode="@"/>
      <fill>
        <patternFill patternType="solid">
          <fgColor indexed="64"/>
          <bgColor rgb="FFEAF4E4"/>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indexed="8"/>
        <name val="Calibri"/>
        <family val="2"/>
        <scheme val="none"/>
      </font>
      <numFmt numFmtId="30" formatCode="@"/>
      <fill>
        <patternFill patternType="solid">
          <fgColor indexed="64"/>
          <bgColor rgb="FFEAF4E4"/>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indexed="8"/>
        <name val="Calibri"/>
        <family val="2"/>
        <scheme val="none"/>
      </font>
      <numFmt numFmtId="30" formatCode="@"/>
      <fill>
        <patternFill patternType="solid">
          <fgColor indexed="64"/>
          <bgColor rgb="FFEAF4E4"/>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sz val="10"/>
        <name val="Calibri"/>
        <family val="2"/>
        <scheme val="none"/>
      </font>
      <protection locked="0" hidden="0"/>
    </dxf>
    <dxf>
      <protection locked="1" hidden="0"/>
    </dxf>
    <dxf>
      <font>
        <strike val="0"/>
        <outline val="0"/>
        <shadow val="0"/>
        <u val="none"/>
        <vertAlign val="baseline"/>
        <sz val="11"/>
        <color theme="1"/>
        <name val="Calibri"/>
        <family val="2"/>
        <scheme val="minor"/>
      </font>
      <numFmt numFmtId="0" formatCode="General"/>
      <fill>
        <patternFill patternType="solid">
          <fgColor indexed="64"/>
          <bgColor theme="0" tint="-0.14999847407452621"/>
        </patternFill>
      </fill>
      <alignment horizontal="center" vertical="center" textRotation="0" wrapText="0" indent="0" justifyLastLine="0" shrinkToFit="0" readingOrder="0"/>
      <protection locked="1" hidden="0"/>
    </dxf>
    <dxf>
      <font>
        <strike val="0"/>
        <outline val="0"/>
        <shadow val="0"/>
        <u val="none"/>
        <vertAlign val="baseline"/>
        <sz val="11"/>
        <color theme="1"/>
        <name val="Calibri"/>
        <family val="2"/>
        <scheme val="minor"/>
      </font>
      <fill>
        <patternFill patternType="solid">
          <fgColor indexed="64"/>
          <bgColor rgb="FFF0F3FA"/>
        </patternFill>
      </fill>
      <protection locked="0" hidden="0"/>
    </dxf>
    <dxf>
      <font>
        <strike val="0"/>
        <outline val="0"/>
        <shadow val="0"/>
        <u val="none"/>
        <vertAlign val="baseline"/>
        <sz val="11"/>
        <color theme="1"/>
        <name val="Calibri"/>
        <family val="2"/>
        <scheme val="minor"/>
      </font>
      <fill>
        <patternFill patternType="solid">
          <fgColor indexed="64"/>
          <bgColor rgb="FFF0F3FA"/>
        </patternFill>
      </fill>
      <protection locked="0" hidden="0"/>
    </dxf>
    <dxf>
      <font>
        <strike val="0"/>
        <outline val="0"/>
        <shadow val="0"/>
        <u val="none"/>
        <vertAlign val="baseline"/>
        <sz val="11"/>
        <color theme="1"/>
        <name val="Calibri"/>
        <family val="2"/>
        <scheme val="minor"/>
      </font>
      <fill>
        <patternFill patternType="solid">
          <fgColor indexed="64"/>
          <bgColor rgb="FFF0F3FA"/>
        </patternFill>
      </fill>
      <alignment horizontal="center" vertical="bottom" textRotation="0" wrapText="0" indent="0" justifyLastLine="0" shrinkToFit="0" readingOrder="0"/>
      <protection locked="0" hidden="0"/>
    </dxf>
    <dxf>
      <font>
        <strike val="0"/>
        <outline val="0"/>
        <shadow val="0"/>
        <u val="none"/>
        <vertAlign val="baseline"/>
        <sz val="11"/>
        <color theme="1"/>
        <name val="Calibri"/>
        <family val="2"/>
        <scheme val="minor"/>
      </font>
      <numFmt numFmtId="170" formatCode="0&quot; : 1&quot;"/>
      <fill>
        <patternFill patternType="solid">
          <fgColor indexed="64"/>
          <bgColor rgb="FFE5EBF7"/>
        </patternFill>
      </fill>
      <alignment horizontal="center" vertical="bottom"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solid">
          <fgColor indexed="64"/>
          <bgColor rgb="FFE5EBF7"/>
        </patternFill>
      </fill>
      <alignment horizontal="center" vertical="bottom" textRotation="0" wrapText="0" indent="0" justifyLastLine="0" shrinkToFit="0" readingOrder="0"/>
      <protection locked="0" hidden="0"/>
    </dxf>
    <dxf>
      <font>
        <strike val="0"/>
        <outline val="0"/>
        <shadow val="0"/>
        <u val="none"/>
        <vertAlign val="baseline"/>
        <sz val="11"/>
        <color theme="1"/>
        <name val="Calibri"/>
        <family val="2"/>
        <scheme val="minor"/>
      </font>
      <fill>
        <patternFill patternType="solid">
          <fgColor indexed="64"/>
          <bgColor rgb="FFE5EBF7"/>
        </patternFill>
      </fill>
      <protection locked="0" hidden="0"/>
    </dxf>
    <dxf>
      <font>
        <strike val="0"/>
        <outline val="0"/>
        <shadow val="0"/>
        <u val="none"/>
        <vertAlign val="baseline"/>
        <sz val="11"/>
        <color theme="1"/>
        <name val="Calibri"/>
        <family val="2"/>
        <scheme val="minor"/>
      </font>
      <fill>
        <patternFill patternType="solid">
          <fgColor indexed="64"/>
          <bgColor rgb="FFE5EBF7"/>
        </patternFill>
      </fill>
      <alignment horizontal="center" vertical="bottom" textRotation="0" wrapText="0" indent="0" justifyLastLine="0" shrinkToFit="0" readingOrder="0"/>
      <protection locked="0" hidden="0"/>
    </dxf>
    <dxf>
      <font>
        <strike val="0"/>
        <outline val="0"/>
        <shadow val="0"/>
        <u val="none"/>
        <vertAlign val="baseline"/>
        <sz val="11"/>
        <color theme="1"/>
        <name val="Calibri"/>
        <family val="2"/>
        <scheme val="minor"/>
      </font>
      <numFmt numFmtId="30" formatCode="@"/>
      <fill>
        <patternFill patternType="solid">
          <fgColor indexed="64"/>
          <bgColor rgb="FFEAF4E4"/>
        </patternFill>
      </fill>
      <protection locked="0" hidden="0"/>
    </dxf>
    <dxf>
      <font>
        <strike val="0"/>
        <outline val="0"/>
        <shadow val="0"/>
        <u val="none"/>
        <vertAlign val="baseline"/>
        <sz val="11"/>
        <color theme="1"/>
        <name val="Calibri"/>
        <family val="2"/>
        <scheme val="minor"/>
      </font>
      <fill>
        <patternFill patternType="solid">
          <fgColor indexed="64"/>
          <bgColor theme="0"/>
        </patternFill>
      </fill>
      <protection locked="0" hidden="0"/>
    </dxf>
    <dxf>
      <font>
        <strike val="0"/>
        <outline val="0"/>
        <shadow val="0"/>
        <u val="none"/>
        <vertAlign val="baseline"/>
        <sz val="11"/>
        <color theme="1"/>
        <name val="Calibri"/>
        <family val="2"/>
        <scheme val="minor"/>
      </font>
      <fill>
        <patternFill patternType="solid">
          <fgColor indexed="64"/>
          <bgColor theme="0"/>
        </patternFill>
      </fill>
      <protection locked="0" hidden="0"/>
    </dxf>
    <dxf>
      <font>
        <strike val="0"/>
        <outline val="0"/>
        <shadow val="0"/>
        <u val="none"/>
        <vertAlign val="baseline"/>
        <sz val="11"/>
        <color theme="1"/>
        <name val="Calibri"/>
        <family val="2"/>
        <scheme val="minor"/>
      </font>
      <fill>
        <patternFill patternType="solid">
          <fgColor indexed="64"/>
          <bgColor theme="0"/>
        </patternFill>
      </fill>
      <protection locked="0" hidden="0"/>
    </dxf>
    <dxf>
      <font>
        <strike val="0"/>
        <outline val="0"/>
        <shadow val="0"/>
        <u val="none"/>
        <vertAlign val="baseline"/>
        <sz val="11"/>
        <color theme="1"/>
        <name val="Calibri"/>
        <family val="2"/>
        <scheme val="minor"/>
      </font>
      <fill>
        <patternFill patternType="solid">
          <fgColor indexed="64"/>
          <bgColor theme="0"/>
        </patternFill>
      </fill>
      <protection locked="0" hidden="0"/>
    </dxf>
    <dxf>
      <font>
        <strike val="0"/>
        <outline val="0"/>
        <shadow val="0"/>
        <u val="none"/>
        <vertAlign val="baseline"/>
        <sz val="11"/>
        <color theme="1"/>
        <name val="Calibri"/>
        <family val="2"/>
        <scheme val="minor"/>
      </font>
      <numFmt numFmtId="30" formatCode="@"/>
      <fill>
        <patternFill patternType="solid">
          <fgColor indexed="64"/>
          <bgColor theme="0"/>
        </patternFill>
      </fill>
      <protection locked="0" hidden="0"/>
    </dxf>
    <dxf>
      <border outline="0">
        <top style="thin">
          <color indexed="64"/>
        </top>
      </border>
    </dxf>
    <dxf>
      <font>
        <strike val="0"/>
        <outline val="0"/>
        <shadow val="0"/>
        <u val="none"/>
        <vertAlign val="baseline"/>
        <sz val="11"/>
        <color theme="1"/>
        <name val="Calibri"/>
        <family val="2"/>
        <scheme val="minor"/>
      </font>
      <fill>
        <patternFill patternType="solid">
          <fgColor indexed="64"/>
          <bgColor theme="0" tint="-4.9989318521683403E-2"/>
        </patternFill>
      </fill>
      <protection locked="1" hidden="0"/>
    </dxf>
    <dxf>
      <border outline="0">
        <bottom style="thin">
          <color indexed="64"/>
        </bottom>
      </border>
    </dxf>
    <dxf>
      <protection locked="1" hidden="0"/>
    </dxf>
    <dxf>
      <font>
        <b val="0"/>
        <i val="0"/>
        <strike val="0"/>
        <condense val="0"/>
        <extend val="0"/>
        <outline val="0"/>
        <shadow val="0"/>
        <u val="none"/>
        <vertAlign val="baseline"/>
        <sz val="11"/>
        <color auto="1"/>
        <name val="Calibri"/>
        <family val="2"/>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family val="2"/>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169" formatCode="0.00000"/>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169" formatCode="0.00000"/>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numFmt numFmtId="169" formatCode="0.00000"/>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theme="9" tint="0.79998168889431442"/>
          <bgColor theme="0" tint="-4.9989318521683403E-2"/>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tint="-4.9989318521683403E-2"/>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theme="0" tint="-0.499984740745262"/>
        <name val="Calibri"/>
        <family val="2"/>
        <scheme val="none"/>
      </font>
      <numFmt numFmtId="1" formatCode="0"/>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0" tint="-0.499984740745262"/>
        <name val="Calibri"/>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family val="2"/>
        <scheme val="none"/>
      </font>
      <numFmt numFmtId="0" formatCode="General"/>
      <fill>
        <patternFill patternType="solid">
          <fgColor indexed="64"/>
          <bgColor theme="0" tint="-0.1499984740745262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rgb="FFF0F3FA"/>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30" formatCode="@"/>
      <fill>
        <patternFill patternType="solid">
          <fgColor indexed="64"/>
          <bgColor rgb="FFF0F3FA"/>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none"/>
      </font>
      <numFmt numFmtId="1" formatCode="0"/>
      <fill>
        <patternFill patternType="solid">
          <fgColor indexed="64"/>
          <bgColor rgb="FFF0F3FA"/>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70" formatCode="0&quot; : 1&quot;"/>
      <fill>
        <patternFill patternType="solid">
          <fgColor indexed="64"/>
          <bgColor rgb="FFE5EBF7"/>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 formatCode="0"/>
      <fill>
        <patternFill patternType="solid">
          <fgColor indexed="64"/>
          <bgColor rgb="FFE5EBF7"/>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 formatCode="0"/>
      <fill>
        <patternFill patternType="solid">
          <fgColor indexed="64"/>
          <bgColor rgb="FFE5EBF7"/>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numFmt numFmtId="1" formatCode="0"/>
      <fill>
        <patternFill patternType="solid">
          <fgColor indexed="64"/>
          <bgColor rgb="FFE5EBF7"/>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family val="2"/>
        <scheme val="none"/>
      </font>
      <numFmt numFmtId="30" formatCode="@"/>
      <fill>
        <patternFill patternType="solid">
          <fgColor indexed="64"/>
          <bgColor rgb="FFEAF4E4"/>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ertAlign val="baseline"/>
        <sz val="11"/>
        <color theme="10"/>
        <name val="Calibri"/>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indexed="8"/>
        <name val="Calibri"/>
        <family val="2"/>
        <scheme val="none"/>
      </font>
      <numFmt numFmtId="1" formatCode="0"/>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indexed="64"/>
        </left>
        <top style="thin">
          <color indexed="64"/>
        </top>
      </border>
    </dxf>
    <dxf>
      <protection locked="1" hidden="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theme="9"/>
          <bgColor theme="1" tint="0.499984740745262"/>
        </patternFill>
      </fill>
      <alignment horizontal="general" vertical="bottom" textRotation="0" wrapText="1" indent="0" justifyLastLine="0" shrinkToFit="0" readingOrder="0"/>
      <protection locked="1" hidden="0"/>
    </dxf>
  </dxfs>
  <tableStyles count="0" defaultTableStyle="TableStyleMedium2" defaultPivotStyle="PivotStyleLight16"/>
  <colors>
    <mruColors>
      <color rgb="FFF0F3FA"/>
      <color rgb="FFEAF4E4"/>
      <color rgb="FFE5EBF7"/>
      <color rgb="FFFDEFE7"/>
      <color rgb="FFFEF2EC"/>
      <color rgb="FFE6E6E6"/>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92E5013-7582-4949-952F-499DD09D6995}" name="Table11" displayName="Table11" ref="B33:AP1275" totalsRowShown="0" headerRowDxfId="155" dataDxfId="153" headerRowBorderDxfId="154" tableBorderDxfId="152">
  <autoFilter ref="B33:AP1275" xr:uid="{D740C857-9506-4FF7-A25B-3CCAF31CC9D5}"/>
  <sortState xmlns:xlrd2="http://schemas.microsoft.com/office/spreadsheetml/2017/richdata2" ref="B34:AP1275">
    <sortCondition ref="B33:B1275"/>
  </sortState>
  <tableColumns count="41">
    <tableColumn id="1" xr3:uid="{F0CA5469-629E-4F40-AE13-C517930DAA0A}" name="Place ID_x000a_" dataDxfId="151"/>
    <tableColumn id="2" xr3:uid="{BFA1A825-73A0-441E-87E3-4DA8AB27FB4B}" name="Place Name1 _x000a_(*denotes an indigenous community)" dataDxfId="150" dataCellStyle="Hyperlink">
      <calculatedColumnFormula>HYPERLINK(AE34,AN34)</calculatedColumnFormula>
    </tableColumn>
    <tableColumn id="3" xr3:uid="{0ED72BE4-A55F-4356-B694-C8ED75F2317E}" name="Existing 50/10 Mbps Availability2_x000a_(Yes or No)" dataDxfId="149"/>
    <tableColumn id="4" xr3:uid="{F988F200-6375-42CB-9312-E41A3C529F13}" name="Existing 25/5 Mbps Availability3_x000a_(Yes or No)" dataDxfId="148"/>
    <tableColumn id="5" xr3:uid="{21E9AE41-8128-4050-8A24-805F17C06D9C}" name="Existing LTE Cellular Availability_x000a_(Yes or No)" dataDxfId="147"/>
    <tableColumn id="6" xr3:uid="{8DA89E59-A959-4253-BCBB-8D706A24800D}" name="Regional District" dataDxfId="146"/>
    <tableColumn id="7" xr3:uid="{A9D44DC4-D22E-4392-8DEF-475E4BFC7682}" name="Economic Region" dataDxfId="145"/>
    <tableColumn id="8" xr3:uid="{76F5405D-ADED-495A-8B25-64201AFEEBCF}" name="Identify Solution for _x000a_Proposed Project_x000a_(use drop-down in each cell)" dataDxfId="144"/>
    <tableColumn id="9" xr3:uid="{FC0AEF22-FE41-4D02-90AD-E74C421EBB45}" name="Number of Households proposed to be served?" dataDxfId="143"/>
    <tableColumn id="10" xr3:uid="{12094B98-A774-4EB4-A5D3-54843484E2EB}" name="Proposed Broadband Solution_x000a_(use drop-down in each cell)" dataDxfId="142"/>
    <tableColumn id="11" xr3:uid="{6BA5107D-61F8-4BB9-84AE-D6BC8FF4F45F}" name="Speeds proposed for households_x000a_(Mbps)" dataDxfId="141"/>
    <tableColumn id="12" xr3:uid="{F953160B-57AF-410D-BA23-EA2ECD66A940}" name="Contention Ratio3 _x000a_(X:1) - enter value_x000a_for only X below" dataDxfId="140"/>
    <tableColumn id="14" xr3:uid="{94656B6B-67B9-41B4-8A5C-AFB089D13A26}" name="Existing Transport Capacity _x000a_(Mbps)" dataDxfId="139"/>
    <tableColumn id="15" xr3:uid="{5747E46A-C985-4474-828F-370F7D8786A4}" name="Name of Existing_x000a_Wholesale Transport Provider_x000a_(if applicable; leave blank for none)" dataDxfId="138"/>
    <tableColumn id="43" xr3:uid="{6EB353B1-FDF0-486D-A3F7-FDDB2E8F4CD8}" name="Wholesale Transport Cost (if applicable)_x000a_($ monthly)" dataDxfId="137" dataCellStyle="Currency"/>
    <tableColumn id="16" xr3:uid="{3B004008-929C-4C00-87FC-1CD4B3519D0A}" name="Network_x000a_Capacity_x000a_Check_x000a_(Auto-populated)" dataDxfId="136">
      <calculatedColumnFormula>IF(L34="","",
IF(SUM((J34*L34)/M34)&lt;=N34,"Sufficient Capacity",
IF(SUM((J34*L34)/M34)&gt;N34,"Not Enough Capacity","Error")))</calculatedColumnFormula>
    </tableColumn>
    <tableColumn id="17" xr3:uid="{CA6C09E4-E412-4B5A-83E3-7C546643575C}" name="Check Calculation 1 (Household Capacity Required)" dataDxfId="135">
      <calculatedColumnFormula>IF(OR(ISBLANK(J34),ISBLANK(L34),ISBLANK(M34)), "",(J34*L34/M34))</calculatedColumnFormula>
    </tableColumn>
    <tableColumn id="18" xr3:uid="{7FDD9E78-C17A-406B-A44C-11C365D78F4B}" name="Check Calculation 2 (Difference with Available Transport)" dataDxfId="134">
      <calculatedColumnFormula>IF(AND(COUNT(N34,R34)=2, OR($O$10="Last-Mile", $O$10="Transport &amp; Last-Mile")), N34-R34, "")</calculatedColumnFormula>
    </tableColumn>
    <tableColumn id="19" xr3:uid="{97E86FD8-9F62-461C-B655-7CB4F2282A1C}" name="Total Number of Communities Calculation" dataDxfId="133"/>
    <tableColumn id="20" xr3:uid="{8AFF62D6-617F-425A-B34C-E3F3F79709F6}" name="Total number of First Nations &amp; Indigenous Communities Calculation (Last-Mile)" dataDxfId="132">
      <calculatedColumnFormula>IF(AND(AB34="Y",I34&lt;&gt;""),1,0)</calculatedColumnFormula>
    </tableColumn>
    <tableColumn id="41" xr3:uid="{B6BF301B-13FA-4DA6-8F28-09B3097AFB71}" name="Total number of First Nations &amp; Indigenous Communities Calculation (Transport)" dataDxfId="131">
      <calculatedColumnFormula>IF(AND(AB34="Y",I34="Last-Mile &amp; Transport"),1,0)</calculatedColumnFormula>
    </tableColumn>
    <tableColumn id="21" xr3:uid="{0AA53849-01C4-499A-8795-BFBD54BD2B77}" name="Total number of HHs Calculation" dataDxfId="130"/>
    <tableColumn id="22" xr3:uid="{D908121A-A1E8-4C9F-84FE-C16E95F23A59}" name="Total Number of Transport Communities" dataDxfId="129"/>
    <tableColumn id="23" xr3:uid="{D11BA509-0D75-4948-B354-9202E718D76F}" name="Total number of First Nations &amp; Indigenous Communities Calculation2" dataDxfId="128">
      <calculatedColumnFormula>IF(AB34="Y",COUNT(#REF!), "")</calculatedColumnFormula>
    </tableColumn>
    <tableColumn id="24" xr3:uid="{69C3ED4B-5712-4CA4-B05F-E4DE704A58F8}" name="Total Number of PoPs" dataDxfId="127"/>
    <tableColumn id="25" xr3:uid="{24474D83-ADA9-4844-A27F-D7A1481DAB2C}" name="Place Name" dataDxfId="126"/>
    <tableColumn id="26" xr3:uid="{85C54A67-CC54-42BF-91E1-4DD25DFB43EB}" name="First Nations" dataDxfId="125"/>
    <tableColumn id="27" xr3:uid="{6EA90D03-F328-467A-93BF-BDD97C1BA758}" name="Latitude" dataDxfId="124"/>
    <tableColumn id="28" xr3:uid="{05DC9AC2-0B25-469E-8820-E5F3C4E54DE2}" name="Longitude" dataDxfId="123"/>
    <tableColumn id="29" xr3:uid="{E8E1AF5F-4070-459F-9AC7-DE3726254D53}" name="Map Links" dataDxfId="122"/>
    <tableColumn id="30" xr3:uid="{AB315D96-A593-43FF-BC75-66142B7C3D07}" name="Place ID" dataDxfId="121"/>
    <tableColumn id="31" xr3:uid="{424425C8-6078-40F5-A5C3-9CCF6BE3CA1F}" name="Place Type" dataDxfId="120"/>
    <tableColumn id="32" xr3:uid="{221985C3-9910-4F21-BD6A-7DE511230E40}" name="HEX POPULATION" dataDxfId="119"/>
    <tableColumn id="33" xr3:uid="{A5B92784-2A18-4C2A-88DD-3025BE17AC91}" name="HEX TOTAL_DWELLINGS" dataDxfId="118"/>
    <tableColumn id="34" xr3:uid="{88554C30-89E9-4C4D-B718-E81CE4639989}" name="Broadband 50/10 Mbps Access (Yes/No)" dataDxfId="117"/>
    <tableColumn id="35" xr3:uid="{B1A1CF3B-CA73-4E3C-8075-2C6C139F3308}" name="Eligible for CRTC Last-Mile Funding (Yes/No)" dataDxfId="116"/>
    <tableColumn id="36" xr3:uid="{DF142D9D-9074-4092-AF9E-FBB27725AFFD}" name="CRTC Transport Eligible" dataDxfId="115"/>
    <tableColumn id="37" xr3:uid="{654C577B-ECC2-4567-B59D-1B0C8EF00E2C}" name="CRTC Satellite Dependant" dataDxfId="114"/>
    <tableColumn id="38" xr3:uid="{DED0E943-C3BA-4F67-A212-D0CCD710DFB4}" name="Placename with Asterix for First Nations" dataDxfId="113">
      <calculatedColumnFormula>IF(AB34="Y", CONCATENATE(AA34,"*"), AA34)</calculatedColumnFormula>
    </tableColumn>
    <tableColumn id="39" xr3:uid="{C7CCBB94-5A3C-4D35-8FE8-B47EC0C4F3CC}" name="Condition for Last-Mile Community Names" dataDxfId="112">
      <calculatedColumnFormula>IF(I34="Last-Mile","TRUE",IF(I34="Transport &amp; Last-Mile","TRUE","FALSE"))</calculatedColumnFormula>
    </tableColumn>
    <tableColumn id="40" xr3:uid="{E95231BC-BCEC-42C5-8BA0-946D5E87144D}" name="Condition for Transport " dataDxfId="111">
      <calculatedColumnFormula>IF(I34="Transport","TRUE",IF(I34="Transport &amp; Last-Mile","TRUE","FALSE"))</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F008DE7-4BE1-43B5-ACA8-E1D9FD6D018A}" name="Table7" displayName="Table7" ref="D15:D17" totalsRowShown="0" headerRowDxfId="60" dataDxfId="59">
  <autoFilter ref="D15:D17" xr:uid="{900305C6-84D9-4876-801A-5C98E0D2CCBC}"/>
  <tableColumns count="1">
    <tableColumn id="1" xr3:uid="{846E376C-2F79-4106-B1D5-949144DB37BA}" name="Power Status" dataDxfId="58"/>
  </tableColumns>
  <tableStyleInfo name="TableStyleMedium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7374E14-2040-419E-ADCE-31FDFFA497A6}" name="Table10" displayName="Table10" ref="E15:E20" totalsRowShown="0" headerRowDxfId="57" dataDxfId="56">
  <autoFilter ref="E15:E20" xr:uid="{59B4F6B2-08C1-4F0D-B0B6-ECE832CD2410}"/>
  <tableColumns count="1">
    <tableColumn id="1" xr3:uid="{1EE46171-B43D-4E9F-86B8-C0817C9E3D0B}" name="HWY Site Type" dataDxfId="55"/>
  </tableColumns>
  <tableStyleInfo name="TableStyleMedium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C5FB5FB-4AAF-4522-AC09-AE27B45F7548}" name="Table13" displayName="Table13" ref="B22:B25" totalsRowShown="0" headerRowDxfId="54" dataDxfId="53">
  <autoFilter ref="B22:B25" xr:uid="{56CBE6A1-3B3C-423F-A8BB-005111CD156B}"/>
  <tableColumns count="1">
    <tableColumn id="1" xr3:uid="{25E5CC8B-589C-4531-8A77-892492FF73EB}" name="Cellular Solutions" dataDxfId="52"/>
  </tableColumns>
  <tableStyleInfo name="TableStyleMedium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4CAEA9D-CC32-4F8E-A1FD-96308451FDDD}" name="Table17" displayName="Table17" ref="I2:I31" totalsRowShown="0" headerRowDxfId="51" dataDxfId="50">
  <autoFilter ref="I2:I31" xr:uid="{2FCA29CA-5DBE-49F4-A002-A7A9F1848CD4}"/>
  <tableColumns count="1">
    <tableColumn id="1" xr3:uid="{510174EC-328B-4CC7-ADED-B9B62512F322}" name="Regional Districts" dataDxfId="49"/>
  </tableColumns>
  <tableStyleInfo name="TableStyleMedium6"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9579112-DA20-4D59-93DD-34748607476D}" name="Table18" displayName="Table18" ref="K2:K9" totalsRowShown="0" headerRowDxfId="48" dataDxfId="47">
  <autoFilter ref="K2:K9" xr:uid="{F53D68F2-9055-4A92-BA2D-2DB652D54CB9}"/>
  <tableColumns count="1">
    <tableColumn id="1" xr3:uid="{09141AF7-2AFC-48AD-8FC5-06013819A425}" name="Economic Regions" dataDxfId="46"/>
  </tableColumns>
  <tableStyleInfo name="TableStyleMedium6"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CB79375-43C4-4584-A74B-94950C097E46}" name="Table8" displayName="Table8" ref="G2:G6" totalsRowShown="0" headerRowDxfId="45" dataDxfId="44">
  <autoFilter ref="G2:G6" xr:uid="{676C49B2-BE93-42CC-8819-2B1B65151CF7}"/>
  <tableColumns count="1">
    <tableColumn id="1" xr3:uid="{65E44B35-6340-4424-86E5-FAFFB03F5EFE}" name="Status" dataDxfId="43"/>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F173615-6313-44BE-B2EF-BFCB3883B955}" name="Table16" displayName="Table16" ref="B28:O58" totalsRowShown="0" headerRowDxfId="110" dataDxfId="108" headerRowBorderDxfId="109" tableBorderDxfId="107">
  <autoFilter ref="B28:O58" xr:uid="{D3DD8E55-BD94-4C51-8347-85630931925D}"/>
  <tableColumns count="14">
    <tableColumn id="1" xr3:uid="{1CB1B196-9D68-4153-9444-C896DE777F4D}" name="Locale Name" dataDxfId="106"/>
    <tableColumn id="2" xr3:uid="{C2F9523B-1DC2-47AD-A71D-BE2C41781BE2}" name="Latitude" dataDxfId="105"/>
    <tableColumn id="3" xr3:uid="{765E1C67-F6A4-408C-84D7-7905795BB827}" name="Longitude" dataDxfId="104"/>
    <tableColumn id="4" xr3:uid="{DA35292A-41E7-4712-8656-32EB62D346BE}" name="Regional District" dataDxfId="103"/>
    <tableColumn id="5" xr3:uid="{B8B0F715-1F32-4377-8836-EDD108509B86}" name="Economic Region" dataDxfId="102"/>
    <tableColumn id="6" xr3:uid="{F0F0300E-4606-4F33-8EF8-868986CD4185}" name="Identify Solution for _x000a_Proposed Project _x000a_(use drop-down in each cell)" dataDxfId="101"/>
    <tableColumn id="9" xr3:uid="{31C0A5F1-013F-4537-8366-12D6C5CF18CD}" name="Number of Households proposed to be served?" dataDxfId="100"/>
    <tableColumn id="10" xr3:uid="{0631CA97-DFD3-4A28-A6FE-1A985B12F096}" name="Proposed Broadband Solution_x000a_(use drop-down in each cell)" dataDxfId="99"/>
    <tableColumn id="11" xr3:uid="{06FBACF4-F2F4-4ECD-8E98-05CCA2B8A723}" name="Speeds proposed for households_x000a_(Mbps)" dataDxfId="98"/>
    <tableColumn id="12" xr3:uid="{C6752E37-C383-4383-B619-250F5A49CAEA}" name="Contention Ratio1 _x000a_(X:1) - enter value_x000a_for only X below" dataDxfId="97"/>
    <tableColumn id="14" xr3:uid="{832A13FC-9A15-4DE0-8C76-26B888494AB1}" name="Existing Transport Capacity _x000a_(Mbps)" dataDxfId="96"/>
    <tableColumn id="15" xr3:uid="{A407A9C5-A508-4267-87E5-6865B79C6718}" name="Name of Existing_x000a_Wholesale Transport Provider_x000a_(if applicable; leave blank for none)" dataDxfId="95"/>
    <tableColumn id="17" xr3:uid="{6C68C707-0910-417A-8FBD-AA2A728421F9}" name="Wholesale Transport Cost (if applicable)_x000a_($ monthly)" dataDxfId="94" dataCellStyle="Currency"/>
    <tableColumn id="16" xr3:uid="{9842A098-72E1-4359-81A1-742B4B8B3386}" name="Network_x000a_Capacity_x000a_Check_x000a_(Auto-populated)" dataDxfId="93">
      <calculatedColumnFormula>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calculatedColumnFormula>
    </tableColumn>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AC14849-3437-4A51-B0B1-76F5C7B3084C}" name="Table9" displayName="Table9" ref="B24:L40" totalsRowShown="0" headerRowDxfId="92" dataDxfId="91" tableBorderDxfId="90">
  <autoFilter ref="B24:L40" xr:uid="{CDBBEE50-3158-4924-A79D-BCBA6B9131EC}"/>
  <tableColumns count="11">
    <tableColumn id="1" xr3:uid="{C6660429-44C7-494A-AB48-537C7CE5F345}" name="ASSET REQUIRED" dataDxfId="89"/>
    <tableColumn id="2" xr3:uid="{605DC135-5C7E-48B8-868D-DE1F6C29CEF9}" name="ASSET OWNER" dataDxfId="88"/>
    <tableColumn id="3" xr3:uid="{453F2B88-428F-489E-9F46-85382D702AE2}" name="TYPE OF PERMIT REQUIRED" dataDxfId="87"/>
    <tableColumn id="4" xr3:uid="{8C4BAC25-0C77-41F3-9228-36542B60A7F4}" name="PERMITTING AUTHORITY" dataDxfId="86"/>
    <tableColumn id="8" xr3:uid="{C08B9DE1-743E-4A91-BF61-69ADFC5B9CA1}" name="ORGANIZATION NAME" dataDxfId="85"/>
    <tableColumn id="5" xr3:uid="{45C1CB3E-8403-47B5-AA00-74B92EA29E21}" name="CONTACT NAME_x000a_(first name, last name)" dataDxfId="84"/>
    <tableColumn id="9" xr3:uid="{0ECA5807-A6E6-4078-B7A6-79FE2360E7CE}" name="POSITION/TITLE" dataDxfId="83"/>
    <tableColumn id="6" xr3:uid="{79B5096C-7631-4D0A-A1FE-83885D032E4D}" name="PHONE NUMBER" dataDxfId="82"/>
    <tableColumn id="11" xr3:uid="{6FA0D174-499E-4244-9A86-8E7E6B66420B}" name="E-MAIL ADDRESS" dataDxfId="81"/>
    <tableColumn id="12" xr3:uid="{ED7A02AB-4007-4B94-9481-01E0F55EF149}" name="STATUS_x000a_(use drop-down)" dataDxfId="80"/>
    <tableColumn id="7" xr3:uid="{EAE3F6AE-AAB6-4926-BC69-10BE98ED8C0D}" name="DATE PERMIT_x000a_IS REQUIRED" dataDxfId="79"/>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4BD332-7518-4C21-BD51-A99C6B5E00AD}" name="Table1" displayName="Table1" ref="B2:B4" totalsRowShown="0" headerRowDxfId="78" dataDxfId="77">
  <autoFilter ref="B2:B4" xr:uid="{1A765CB0-EA7B-4AFA-A2A8-0E5BC94CD3FB}"/>
  <tableColumns count="1">
    <tableColumn id="1" xr3:uid="{87F61233-9BBB-4A5F-BF5A-1C60B03EED73}" name="Project Types" dataDxfId="76"/>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EAC567-4187-4E1F-9701-DACB5069EB6B}" name="Table2" displayName="Table2" ref="D2:D6" totalsRowShown="0" headerRowDxfId="75" dataDxfId="74">
  <autoFilter ref="D2:D6" xr:uid="{6662C8E0-781F-4A1C-85E6-67F3EAA4FB06}"/>
  <tableColumns count="1">
    <tableColumn id="1" xr3:uid="{9CA11FE3-2C22-4E05-A170-8B2F62C59AFD}" name="Broadband Solutions" dataDxfId="73"/>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AC8804-28DF-4C6B-A398-E0518B43FB2A}" name="Table3" displayName="Table3" ref="C2:C7" totalsRowShown="0" headerRowDxfId="72" dataDxfId="71">
  <autoFilter ref="C2:C7" xr:uid="{08409E98-01A7-4D78-A628-A84B0473BACB}"/>
  <tableColumns count="1">
    <tableColumn id="1" xr3:uid="{E6B9778F-464B-4A03-94C4-4A3B3BC6D233}" name="Community Deployment" dataDxfId="70"/>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E7C301D-B4B5-4250-8B90-7C8B46E3C6CE}" name="Table4" displayName="Table4" ref="E2:E5" totalsRowShown="0" headerRowDxfId="69" dataDxfId="68">
  <autoFilter ref="E2:E5" xr:uid="{B226360C-6F7A-4DB3-857E-8B0CA44685C5}"/>
  <tableColumns count="1">
    <tableColumn id="1" xr3:uid="{34C46DCF-F85A-4D1A-A990-3BBDC6DAA370}" name="Proposed Speeds" dataDxfId="67"/>
  </tableColumns>
  <tableStyleInfo name="TableStyleMedium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7C4674-93E6-470D-B4C9-5ECE4A9DC32B}" name="Table5" displayName="Table5" ref="C15:C17" totalsRowShown="0" headerRowDxfId="66" dataDxfId="65">
  <autoFilter ref="C15:C17" xr:uid="{C1B9EE41-9AA4-47F7-B515-E03B243FBC61}"/>
  <tableColumns count="1">
    <tableColumn id="1" xr3:uid="{017B204C-4DF7-426F-BC52-7131BAEC99EC}" name="Site Status" dataDxfId="64"/>
  </tableColumns>
  <tableStyleInfo name="TableStyleMedium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EB027B-2D23-4323-8A63-6346DABF30FC}" name="Table6" displayName="Table6" ref="B15:B19" totalsRowShown="0" headerRowDxfId="63" dataDxfId="62">
  <autoFilter ref="B15:B19" xr:uid="{53A61970-DFD8-41C1-83EF-E39523DE856C}"/>
  <tableColumns count="1">
    <tableColumn id="1" xr3:uid="{C1CB65A1-3B14-43B9-9E62-85788089A9C4}" name="Site Type" dataDxfId="6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12" Type="http://schemas.openxmlformats.org/officeDocument/2006/relationships/table" Target="../tables/table15.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F752A-045B-498B-BD62-26E46B58C2C6}">
  <sheetPr>
    <pageSetUpPr fitToPage="1"/>
  </sheetPr>
  <dimension ref="A1:S36"/>
  <sheetViews>
    <sheetView tabSelected="1" zoomScale="80" zoomScaleNormal="80" workbookViewId="0">
      <selection activeCell="E25" sqref="E25:J25"/>
    </sheetView>
  </sheetViews>
  <sheetFormatPr defaultColWidth="0" defaultRowHeight="15" zeroHeight="1" x14ac:dyDescent="0.25"/>
  <cols>
    <col min="1" max="1" width="3" style="8" customWidth="1"/>
    <col min="2" max="3" width="11.625" style="8" customWidth="1"/>
    <col min="4" max="6" width="16.125" style="8" customWidth="1"/>
    <col min="7" max="12" width="11.625" style="8" customWidth="1"/>
    <col min="13" max="14" width="9.875" style="8" customWidth="1"/>
    <col min="15" max="15" width="3" style="8" customWidth="1"/>
    <col min="16" max="18" width="9" style="8" hidden="1" customWidth="1"/>
    <col min="19" max="19" width="16.25" style="8" hidden="1" customWidth="1"/>
    <col min="20" max="16384" width="9" style="8" hidden="1"/>
  </cols>
  <sheetData>
    <row r="1" spans="2:14" x14ac:dyDescent="0.25"/>
    <row r="2" spans="2:14" ht="36" customHeight="1" x14ac:dyDescent="0.25">
      <c r="B2" s="374" t="s">
        <v>2707</v>
      </c>
      <c r="C2" s="375"/>
      <c r="D2" s="375"/>
      <c r="E2" s="375"/>
      <c r="F2" s="375"/>
      <c r="G2" s="375"/>
      <c r="H2" s="375"/>
      <c r="I2" s="375"/>
      <c r="J2" s="375"/>
      <c r="K2" s="375"/>
      <c r="L2" s="375"/>
      <c r="M2" s="375"/>
      <c r="N2" s="376"/>
    </row>
    <row r="3" spans="2:14" ht="21" x14ac:dyDescent="0.25">
      <c r="B3" s="402" t="s">
        <v>0</v>
      </c>
      <c r="C3" s="403"/>
      <c r="D3" s="403"/>
      <c r="E3" s="403"/>
      <c r="F3" s="403"/>
      <c r="G3" s="403"/>
      <c r="H3" s="403"/>
      <c r="I3" s="403"/>
      <c r="J3" s="403"/>
      <c r="K3" s="403"/>
      <c r="L3" s="403"/>
      <c r="M3" s="398" t="s">
        <v>2779</v>
      </c>
      <c r="N3" s="399"/>
    </row>
    <row r="4" spans="2:14" x14ac:dyDescent="0.25">
      <c r="B4" s="377" t="s">
        <v>2670</v>
      </c>
      <c r="C4" s="378"/>
      <c r="D4" s="378"/>
      <c r="E4" s="378"/>
      <c r="F4" s="378"/>
      <c r="G4" s="378"/>
      <c r="H4" s="378"/>
      <c r="I4" s="378"/>
      <c r="J4" s="378"/>
      <c r="K4" s="378"/>
      <c r="L4" s="378"/>
      <c r="M4" s="378"/>
      <c r="N4" s="379"/>
    </row>
    <row r="5" spans="2:14" x14ac:dyDescent="0.25">
      <c r="B5" s="380"/>
      <c r="C5" s="381"/>
      <c r="D5" s="381"/>
      <c r="E5" s="381"/>
      <c r="F5" s="381"/>
      <c r="G5" s="381"/>
      <c r="H5" s="381"/>
      <c r="I5" s="381"/>
      <c r="J5" s="381"/>
      <c r="K5" s="381"/>
      <c r="L5" s="381"/>
      <c r="M5" s="381"/>
      <c r="N5" s="382"/>
    </row>
    <row r="6" spans="2:14" x14ac:dyDescent="0.25">
      <c r="B6" s="380"/>
      <c r="C6" s="381"/>
      <c r="D6" s="381"/>
      <c r="E6" s="381"/>
      <c r="F6" s="381"/>
      <c r="G6" s="381"/>
      <c r="H6" s="381"/>
      <c r="I6" s="381"/>
      <c r="J6" s="381"/>
      <c r="K6" s="381"/>
      <c r="L6" s="381"/>
      <c r="M6" s="381"/>
      <c r="N6" s="382"/>
    </row>
    <row r="7" spans="2:14" ht="15.75" x14ac:dyDescent="0.25">
      <c r="B7" s="10" t="s">
        <v>2773</v>
      </c>
      <c r="C7" s="356"/>
      <c r="D7" s="356"/>
      <c r="E7" s="356"/>
      <c r="F7" s="356"/>
      <c r="G7" s="356"/>
      <c r="H7" s="356"/>
      <c r="I7" s="356"/>
      <c r="J7" s="356"/>
      <c r="K7" s="356"/>
      <c r="L7" s="356"/>
      <c r="M7" s="356"/>
      <c r="N7" s="357"/>
    </row>
    <row r="8" spans="2:14" ht="15.75" x14ac:dyDescent="0.25">
      <c r="B8" s="11"/>
      <c r="C8" s="12" t="s">
        <v>1</v>
      </c>
      <c r="D8" s="13"/>
      <c r="E8" s="356"/>
      <c r="F8" s="356"/>
      <c r="G8" s="356"/>
      <c r="H8" s="356"/>
      <c r="I8" s="356"/>
      <c r="J8" s="356"/>
      <c r="K8" s="356"/>
      <c r="L8" s="356"/>
      <c r="M8" s="356"/>
      <c r="N8" s="357"/>
    </row>
    <row r="9" spans="2:14" ht="15.75" x14ac:dyDescent="0.25">
      <c r="B9" s="11"/>
      <c r="C9" s="12" t="s">
        <v>2626</v>
      </c>
      <c r="D9" s="13"/>
      <c r="E9" s="356"/>
      <c r="F9" s="356"/>
      <c r="G9" s="356"/>
      <c r="H9" s="356"/>
      <c r="I9" s="356"/>
      <c r="J9" s="356"/>
      <c r="K9" s="356"/>
      <c r="L9" s="356"/>
      <c r="M9" s="356"/>
      <c r="N9" s="357"/>
    </row>
    <row r="10" spans="2:14" ht="15.75" x14ac:dyDescent="0.25">
      <c r="B10" s="11"/>
      <c r="C10" s="12" t="s">
        <v>2618</v>
      </c>
      <c r="D10" s="13"/>
      <c r="E10" s="356"/>
      <c r="F10" s="356"/>
      <c r="G10" s="356"/>
      <c r="H10" s="356"/>
      <c r="I10" s="356"/>
      <c r="J10" s="356"/>
      <c r="K10" s="356"/>
      <c r="L10" s="356"/>
      <c r="M10" s="356"/>
      <c r="N10" s="357"/>
    </row>
    <row r="11" spans="2:14" ht="15.75" x14ac:dyDescent="0.25">
      <c r="B11" s="11"/>
      <c r="C11" s="12" t="s">
        <v>2</v>
      </c>
      <c r="D11" s="13"/>
      <c r="E11" s="356"/>
      <c r="F11" s="356"/>
      <c r="G11" s="356"/>
      <c r="H11" s="356"/>
      <c r="I11" s="356"/>
      <c r="J11" s="356"/>
      <c r="K11" s="356"/>
      <c r="L11" s="356"/>
      <c r="M11" s="356"/>
      <c r="N11" s="357"/>
    </row>
    <row r="12" spans="2:14" ht="15.75" x14ac:dyDescent="0.25">
      <c r="B12" s="11"/>
      <c r="C12" s="367" t="s">
        <v>2735</v>
      </c>
      <c r="D12" s="241"/>
      <c r="E12" s="356"/>
      <c r="F12" s="356"/>
      <c r="G12" s="356"/>
      <c r="H12" s="356"/>
      <c r="I12" s="356"/>
      <c r="J12" s="356"/>
      <c r="K12" s="356"/>
      <c r="L12" s="356"/>
      <c r="M12" s="356"/>
      <c r="N12" s="357"/>
    </row>
    <row r="13" spans="2:14" ht="15.75" x14ac:dyDescent="0.25">
      <c r="B13" s="11"/>
      <c r="C13" s="294" t="s">
        <v>2736</v>
      </c>
      <c r="D13" s="13"/>
      <c r="E13" s="356"/>
      <c r="F13" s="356"/>
      <c r="G13" s="356"/>
      <c r="H13" s="356"/>
      <c r="I13" s="356"/>
      <c r="J13" s="356"/>
      <c r="K13" s="356"/>
      <c r="L13" s="356"/>
      <c r="M13" s="356"/>
      <c r="N13" s="357"/>
    </row>
    <row r="14" spans="2:14" ht="15.75" x14ac:dyDescent="0.25">
      <c r="B14" s="11"/>
      <c r="C14" s="12" t="s">
        <v>3</v>
      </c>
      <c r="D14" s="13"/>
      <c r="E14" s="356"/>
      <c r="F14" s="356"/>
      <c r="G14" s="356"/>
      <c r="H14" s="356"/>
      <c r="I14" s="356"/>
      <c r="J14" s="356"/>
      <c r="K14" s="356"/>
      <c r="L14" s="356"/>
      <c r="M14" s="356"/>
      <c r="N14" s="357"/>
    </row>
    <row r="15" spans="2:14" ht="15.75" x14ac:dyDescent="0.25">
      <c r="B15" s="11"/>
      <c r="C15" s="356"/>
      <c r="D15" s="356"/>
      <c r="E15" s="356"/>
      <c r="F15" s="356"/>
      <c r="G15" s="356"/>
      <c r="H15" s="356"/>
      <c r="I15" s="356"/>
      <c r="J15" s="356"/>
      <c r="K15" s="356"/>
      <c r="L15" s="356"/>
      <c r="M15" s="356"/>
      <c r="N15" s="357"/>
    </row>
    <row r="16" spans="2:14" x14ac:dyDescent="0.25">
      <c r="B16" s="394" t="s">
        <v>4</v>
      </c>
      <c r="C16" s="395"/>
      <c r="D16" s="395"/>
      <c r="E16" s="395"/>
      <c r="F16" s="395"/>
      <c r="G16" s="395"/>
      <c r="H16" s="395"/>
      <c r="I16" s="395"/>
      <c r="J16" s="395"/>
      <c r="K16" s="395"/>
      <c r="L16" s="395"/>
      <c r="M16" s="395"/>
      <c r="N16" s="396"/>
    </row>
    <row r="17" spans="2:19" x14ac:dyDescent="0.25">
      <c r="B17" s="394"/>
      <c r="C17" s="395"/>
      <c r="D17" s="395"/>
      <c r="E17" s="395"/>
      <c r="F17" s="395"/>
      <c r="G17" s="395"/>
      <c r="H17" s="395"/>
      <c r="I17" s="395"/>
      <c r="J17" s="395"/>
      <c r="K17" s="395"/>
      <c r="L17" s="395"/>
      <c r="M17" s="395"/>
      <c r="N17" s="396"/>
    </row>
    <row r="18" spans="2:19" x14ac:dyDescent="0.25">
      <c r="B18" s="394"/>
      <c r="C18" s="395"/>
      <c r="D18" s="395"/>
      <c r="E18" s="395"/>
      <c r="F18" s="395"/>
      <c r="G18" s="395"/>
      <c r="H18" s="395"/>
      <c r="I18" s="395"/>
      <c r="J18" s="395"/>
      <c r="K18" s="395"/>
      <c r="L18" s="395"/>
      <c r="M18" s="395"/>
      <c r="N18" s="396"/>
    </row>
    <row r="19" spans="2:19" ht="15.75" customHeight="1" x14ac:dyDescent="0.25">
      <c r="B19" s="10" t="s">
        <v>2676</v>
      </c>
      <c r="C19" s="359"/>
      <c r="D19" s="359"/>
      <c r="E19" s="359"/>
      <c r="F19" s="359"/>
      <c r="G19" s="359"/>
      <c r="H19" s="359"/>
      <c r="I19" s="359"/>
      <c r="J19" s="359"/>
      <c r="K19" s="359"/>
      <c r="L19" s="359"/>
      <c r="M19" s="359"/>
      <c r="N19" s="360"/>
    </row>
    <row r="20" spans="2:19" ht="15.75" customHeight="1" x14ac:dyDescent="0.25">
      <c r="B20" s="358"/>
      <c r="C20" s="359"/>
      <c r="D20" s="359"/>
      <c r="E20" s="359"/>
      <c r="F20" s="359"/>
      <c r="G20" s="359"/>
      <c r="H20" s="359"/>
      <c r="I20" s="359"/>
      <c r="J20" s="359"/>
      <c r="K20" s="359"/>
      <c r="L20" s="359"/>
      <c r="M20" s="359"/>
      <c r="N20" s="360"/>
    </row>
    <row r="21" spans="2:19" ht="21" customHeight="1" x14ac:dyDescent="0.25">
      <c r="B21" s="400" t="s">
        <v>5</v>
      </c>
      <c r="C21" s="401"/>
      <c r="D21" s="401"/>
      <c r="E21" s="401"/>
      <c r="F21" s="401"/>
      <c r="G21" s="401"/>
      <c r="H21" s="401"/>
      <c r="I21" s="401"/>
      <c r="J21" s="401"/>
      <c r="K21" s="401"/>
      <c r="L21" s="401"/>
      <c r="M21" s="76"/>
      <c r="N21" s="77"/>
    </row>
    <row r="22" spans="2:19" ht="15.75" x14ac:dyDescent="0.25">
      <c r="B22" s="14"/>
      <c r="C22" s="15"/>
      <c r="D22" s="15"/>
      <c r="E22" s="15"/>
      <c r="F22" s="15"/>
      <c r="G22" s="15"/>
      <c r="H22" s="15"/>
      <c r="I22" s="15"/>
      <c r="J22" s="15"/>
      <c r="K22" s="15"/>
      <c r="L22" s="15"/>
      <c r="M22" s="15"/>
      <c r="N22" s="16"/>
    </row>
    <row r="23" spans="2:19" ht="15" customHeight="1" x14ac:dyDescent="0.25">
      <c r="B23" s="394" t="s">
        <v>2737</v>
      </c>
      <c r="C23" s="397"/>
      <c r="D23" s="397"/>
      <c r="E23" s="397"/>
      <c r="F23" s="397"/>
      <c r="G23" s="397"/>
      <c r="H23" s="397"/>
      <c r="I23" s="397"/>
      <c r="J23" s="397"/>
      <c r="K23" s="397"/>
      <c r="L23" s="397"/>
      <c r="M23" s="397"/>
      <c r="N23" s="396"/>
    </row>
    <row r="24" spans="2:19" ht="15" customHeight="1" x14ac:dyDescent="0.25">
      <c r="B24" s="394"/>
      <c r="C24" s="397"/>
      <c r="D24" s="397"/>
      <c r="E24" s="397"/>
      <c r="F24" s="397"/>
      <c r="G24" s="397"/>
      <c r="H24" s="397"/>
      <c r="I24" s="397"/>
      <c r="J24" s="397"/>
      <c r="K24" s="397"/>
      <c r="L24" s="397"/>
      <c r="M24" s="397"/>
      <c r="N24" s="396"/>
      <c r="S24" s="17"/>
    </row>
    <row r="25" spans="2:19" ht="15.75" customHeight="1" x14ac:dyDescent="0.25">
      <c r="B25" s="358"/>
      <c r="C25" s="388" t="s">
        <v>6</v>
      </c>
      <c r="D25" s="389"/>
      <c r="E25" s="383"/>
      <c r="F25" s="393"/>
      <c r="G25" s="393"/>
      <c r="H25" s="393"/>
      <c r="I25" s="393"/>
      <c r="J25" s="384"/>
      <c r="K25" s="359"/>
      <c r="L25" s="359"/>
      <c r="M25" s="359"/>
      <c r="N25" s="360"/>
      <c r="S25" s="17"/>
    </row>
    <row r="26" spans="2:19" ht="15.75" x14ac:dyDescent="0.25">
      <c r="B26" s="358"/>
      <c r="C26" s="359"/>
      <c r="D26" s="359"/>
      <c r="E26" s="359"/>
      <c r="F26" s="359"/>
      <c r="G26" s="359"/>
      <c r="H26" s="359"/>
      <c r="I26" s="359"/>
      <c r="J26" s="359"/>
      <c r="K26" s="359"/>
      <c r="L26" s="359"/>
      <c r="M26" s="359"/>
      <c r="N26" s="360"/>
      <c r="S26" s="17"/>
    </row>
    <row r="27" spans="2:19" ht="15.75" customHeight="1" x14ac:dyDescent="0.25">
      <c r="B27" s="18"/>
      <c r="C27" s="388" t="s">
        <v>7</v>
      </c>
      <c r="D27" s="389"/>
      <c r="E27" s="383"/>
      <c r="F27" s="384"/>
      <c r="G27" s="19"/>
      <c r="H27" s="19"/>
      <c r="I27" s="19"/>
      <c r="J27" s="19"/>
      <c r="K27" s="19"/>
      <c r="L27" s="19"/>
      <c r="M27" s="19"/>
      <c r="N27" s="20"/>
      <c r="S27" s="21"/>
    </row>
    <row r="28" spans="2:19" ht="15.75" x14ac:dyDescent="0.25">
      <c r="B28" s="18"/>
      <c r="C28" s="22"/>
      <c r="D28" s="23"/>
      <c r="E28" s="373" t="s">
        <v>8</v>
      </c>
      <c r="F28" s="373"/>
      <c r="G28" s="24"/>
      <c r="H28" s="19"/>
      <c r="I28" s="19"/>
      <c r="J28" s="19"/>
      <c r="K28" s="19"/>
      <c r="L28" s="19"/>
      <c r="M28" s="19"/>
      <c r="N28" s="20"/>
      <c r="S28" s="21"/>
    </row>
    <row r="29" spans="2:19" ht="15" customHeight="1" x14ac:dyDescent="0.25">
      <c r="B29" s="390" t="s">
        <v>9</v>
      </c>
      <c r="C29" s="391"/>
      <c r="D29" s="391"/>
      <c r="E29" s="391"/>
      <c r="F29" s="391"/>
      <c r="G29" s="391"/>
      <c r="H29" s="391"/>
      <c r="I29" s="391"/>
      <c r="J29" s="391"/>
      <c r="K29" s="391"/>
      <c r="L29" s="391"/>
      <c r="M29" s="391"/>
      <c r="N29" s="392"/>
    </row>
    <row r="30" spans="2:19" ht="15" customHeight="1" x14ac:dyDescent="0.25">
      <c r="B30" s="390"/>
      <c r="C30" s="391"/>
      <c r="D30" s="391"/>
      <c r="E30" s="391"/>
      <c r="F30" s="391"/>
      <c r="G30" s="391"/>
      <c r="H30" s="391"/>
      <c r="I30" s="391"/>
      <c r="J30" s="391"/>
      <c r="K30" s="391"/>
      <c r="L30" s="391"/>
      <c r="M30" s="391"/>
      <c r="N30" s="392"/>
    </row>
    <row r="31" spans="2:19" ht="15.75" customHeight="1" x14ac:dyDescent="0.25">
      <c r="B31" s="11"/>
      <c r="C31" s="388" t="s">
        <v>10</v>
      </c>
      <c r="D31" s="389"/>
      <c r="E31" s="385"/>
      <c r="F31" s="386"/>
      <c r="G31" s="386"/>
      <c r="H31" s="386"/>
      <c r="I31" s="386"/>
      <c r="J31" s="386"/>
      <c r="K31" s="387"/>
      <c r="L31" s="25"/>
      <c r="M31" s="25"/>
      <c r="N31" s="26"/>
      <c r="S31" s="17"/>
    </row>
    <row r="32" spans="2:19" ht="15.75" x14ac:dyDescent="0.25">
      <c r="B32" s="11"/>
      <c r="C32" s="27"/>
      <c r="D32" s="28"/>
      <c r="E32" s="25"/>
      <c r="F32" s="25"/>
      <c r="G32" s="25"/>
      <c r="H32" s="25"/>
      <c r="I32" s="25"/>
      <c r="J32" s="25"/>
      <c r="K32" s="25"/>
      <c r="L32" s="25"/>
      <c r="M32" s="25"/>
      <c r="N32" s="26"/>
      <c r="S32" s="165"/>
    </row>
    <row r="33" spans="2:19" ht="15.75" customHeight="1" x14ac:dyDescent="0.25">
      <c r="B33" s="11"/>
      <c r="C33" s="388" t="s">
        <v>12</v>
      </c>
      <c r="D33" s="389"/>
      <c r="E33" s="370"/>
      <c r="F33" s="371"/>
      <c r="G33" s="372"/>
      <c r="H33" s="370"/>
      <c r="I33" s="371"/>
      <c r="J33" s="371"/>
      <c r="K33" s="372"/>
      <c r="L33" s="25"/>
      <c r="M33" s="25"/>
      <c r="N33" s="26"/>
      <c r="S33" s="165"/>
    </row>
    <row r="34" spans="2:19" ht="15.75" x14ac:dyDescent="0.25">
      <c r="B34" s="10"/>
      <c r="C34" s="25"/>
      <c r="D34" s="25"/>
      <c r="E34" s="373" t="s">
        <v>14</v>
      </c>
      <c r="F34" s="373"/>
      <c r="G34" s="373"/>
      <c r="H34" s="373" t="s">
        <v>15</v>
      </c>
      <c r="I34" s="373"/>
      <c r="J34" s="373"/>
      <c r="K34" s="373"/>
      <c r="L34" s="25"/>
      <c r="M34" s="25"/>
      <c r="N34" s="26"/>
      <c r="S34" s="165"/>
    </row>
    <row r="35" spans="2:19" ht="15.75" x14ac:dyDescent="0.25">
      <c r="B35" s="29"/>
      <c r="C35" s="30"/>
      <c r="D35" s="30"/>
      <c r="E35" s="30"/>
      <c r="F35" s="30"/>
      <c r="G35" s="30"/>
      <c r="H35" s="30"/>
      <c r="I35" s="30"/>
      <c r="J35" s="30"/>
      <c r="K35" s="30"/>
      <c r="L35" s="30"/>
      <c r="M35" s="30"/>
      <c r="N35" s="31"/>
    </row>
    <row r="36" spans="2:19" x14ac:dyDescent="0.25"/>
  </sheetData>
  <sheetProtection algorithmName="SHA-512" hashValue="zl/ySMz38Eb8Ug7KP9j84xThMabPBeqvTbOj2L7hgrWfEROJNZyOjg7ZFXQ6665Kfnlh9w7EIgqremDzIrs9gw==" saltValue="bzGI0oZqgYGJfzvBZkGM7Q==" spinCount="100000" sheet="1" objects="1" scenarios="1"/>
  <mergeCells count="20">
    <mergeCell ref="M3:N3"/>
    <mergeCell ref="B21:L21"/>
    <mergeCell ref="B3:L3"/>
    <mergeCell ref="E28:F28"/>
    <mergeCell ref="E33:G33"/>
    <mergeCell ref="E34:G34"/>
    <mergeCell ref="H34:K34"/>
    <mergeCell ref="B2:N2"/>
    <mergeCell ref="B4:N6"/>
    <mergeCell ref="E27:F27"/>
    <mergeCell ref="H33:K33"/>
    <mergeCell ref="E31:K31"/>
    <mergeCell ref="C33:D33"/>
    <mergeCell ref="B29:N30"/>
    <mergeCell ref="E25:J25"/>
    <mergeCell ref="B16:N18"/>
    <mergeCell ref="B23:N24"/>
    <mergeCell ref="C27:D27"/>
    <mergeCell ref="C25:D25"/>
    <mergeCell ref="C31:D31"/>
  </mergeCells>
  <dataValidations count="1">
    <dataValidation type="list" allowBlank="1" showErrorMessage="1" errorTitle="Error" error="Use drop-down for Project Type" sqref="E27:F27" xr:uid="{CCB02E86-3FA2-4BA3-930B-52E73A89971A}">
      <formula1>"Last-Mile,Last-Mile &amp; Transport"</formula1>
    </dataValidation>
  </dataValidations>
  <hyperlinks>
    <hyperlink ref="C9:D9" location="Communities!A1" display="• Communities" xr:uid="{EA1CFCB6-47CE-46F8-9189-ED9BECDC9C38}"/>
    <hyperlink ref="C14:D14" location="SUMMARY!A1" display="SUMMARY (Auto-Populated)" xr:uid="{0252909F-86FB-4B6E-8210-72E3E3B885B3}"/>
    <hyperlink ref="C8:D8" location="'INSTRUCTIONS - Project Info'!A1" display="• INSTRUCTIONS - Project Information" xr:uid="{EB7E712F-4A71-4085-9B8F-1486871E0B5B}"/>
    <hyperlink ref="C10" location="Locales!A1" display="Locales" xr:uid="{C5E7B3F8-84FB-45E2-BC61-BCD6710F59A2}"/>
    <hyperlink ref="C9" location="'Named Communities'!A1" display="Named Communities" xr:uid="{5C739987-0488-4BDA-AE5B-0DB8E978CDA0}"/>
    <hyperlink ref="C13" location="Employment!Print_Area" display="Employment" xr:uid="{D9BF926B-EEAF-46F8-B784-E37246954DB8}"/>
    <hyperlink ref="C12" location="Permitting!Print_Area" display="Permitting" xr:uid="{DBA3B299-E4C7-4B97-955C-A1BC26291E99}"/>
  </hyperlinks>
  <pageMargins left="0.7" right="0.7" top="0.75" bottom="0.75"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373ED-3DDF-4A6C-AC26-F05117EE9422}">
  <sheetPr>
    <pageSetUpPr fitToPage="1"/>
  </sheetPr>
  <dimension ref="A1:AS1275"/>
  <sheetViews>
    <sheetView zoomScale="80" zoomScaleNormal="80" zoomScaleSheetLayoutView="75" workbookViewId="0">
      <selection activeCell="I34" sqref="I34"/>
    </sheetView>
  </sheetViews>
  <sheetFormatPr defaultColWidth="0" defaultRowHeight="15" x14ac:dyDescent="0.25"/>
  <cols>
    <col min="1" max="1" width="2.375" style="32" customWidth="1"/>
    <col min="2" max="2" width="10" style="32" bestFit="1" customWidth="1"/>
    <col min="3" max="3" width="37.625" style="32" bestFit="1" customWidth="1"/>
    <col min="4" max="4" width="12" style="32" customWidth="1"/>
    <col min="5" max="5" width="12" style="32" hidden="1" customWidth="1"/>
    <col min="6" max="6" width="11.25" style="32" hidden="1" customWidth="1"/>
    <col min="7" max="7" width="37.75" style="32" bestFit="1" customWidth="1"/>
    <col min="8" max="8" width="25.125" style="32" bestFit="1" customWidth="1"/>
    <col min="9" max="9" width="25" style="71" customWidth="1"/>
    <col min="10" max="10" width="13.875" style="32" customWidth="1"/>
    <col min="11" max="11" width="17.625" style="32" customWidth="1"/>
    <col min="12" max="12" width="14.25" style="32" customWidth="1"/>
    <col min="13" max="13" width="17.375" style="32" customWidth="1"/>
    <col min="14" max="14" width="13.5" style="32" customWidth="1"/>
    <col min="15" max="15" width="34.25" style="72" bestFit="1" customWidth="1"/>
    <col min="16" max="16" width="16.5" style="72" customWidth="1"/>
    <col min="17" max="17" width="20.375" style="32" bestFit="1" customWidth="1"/>
    <col min="18" max="18" width="46.75" style="73" hidden="1" customWidth="1"/>
    <col min="19" max="19" width="52" style="73" hidden="1" customWidth="1"/>
    <col min="20" max="20" width="36.75" style="73" hidden="1" customWidth="1"/>
    <col min="21" max="22" width="57.25" style="73" hidden="1" customWidth="1"/>
    <col min="23" max="23" width="29.25" style="73" hidden="1" customWidth="1"/>
    <col min="24" max="24" width="35.625" style="73" hidden="1" customWidth="1"/>
    <col min="25" max="25" width="58.125" style="73" hidden="1" customWidth="1"/>
    <col min="26" max="26" width="20.625" style="73" hidden="1" customWidth="1"/>
    <col min="27" max="27" width="54" style="73" hidden="1" customWidth="1"/>
    <col min="28" max="28" width="13.375" style="73" hidden="1" customWidth="1"/>
    <col min="29" max="29" width="9.875" style="73" hidden="1" customWidth="1"/>
    <col min="30" max="30" width="11.125" style="73" hidden="1" customWidth="1"/>
    <col min="31" max="31" width="58.125" style="73" hidden="1" customWidth="1"/>
    <col min="32" max="32" width="9.875" style="73" hidden="1" customWidth="1"/>
    <col min="33" max="33" width="34.875" style="73" hidden="1" customWidth="1"/>
    <col min="34" max="34" width="17.625" style="73" hidden="1" customWidth="1"/>
    <col min="35" max="35" width="23.125" style="73" hidden="1" customWidth="1"/>
    <col min="36" max="36" width="56.25" style="73" hidden="1" customWidth="1"/>
    <col min="37" max="37" width="38.875" style="73" hidden="1" customWidth="1"/>
    <col min="38" max="38" width="21.75" style="73" hidden="1" customWidth="1"/>
    <col min="39" max="39" width="23.75" style="73" hidden="1" customWidth="1"/>
    <col min="40" max="40" width="55" style="73" hidden="1" customWidth="1"/>
    <col min="41" max="41" width="37.375" style="73" hidden="1" customWidth="1"/>
    <col min="42" max="42" width="21.5" style="32" hidden="1" customWidth="1"/>
    <col min="43" max="43" width="2.875" style="32" customWidth="1"/>
    <col min="44" max="45" width="0" style="32" hidden="1" customWidth="1"/>
    <col min="46" max="16384" width="9" style="32" hidden="1"/>
  </cols>
  <sheetData>
    <row r="1" spans="2:42" x14ac:dyDescent="0.25">
      <c r="I1" s="32"/>
      <c r="O1" s="32"/>
      <c r="P1" s="32"/>
      <c r="R1" s="32"/>
      <c r="S1" s="32"/>
      <c r="T1" s="32"/>
      <c r="U1" s="32"/>
      <c r="V1" s="32"/>
      <c r="W1" s="32"/>
      <c r="X1" s="32"/>
      <c r="Y1" s="32"/>
      <c r="Z1" s="32"/>
      <c r="AA1" s="32"/>
      <c r="AB1" s="32"/>
      <c r="AC1" s="32"/>
      <c r="AD1" s="32"/>
      <c r="AE1" s="32"/>
      <c r="AF1" s="32"/>
      <c r="AG1" s="32"/>
      <c r="AH1" s="32"/>
      <c r="AI1" s="32"/>
      <c r="AJ1" s="32"/>
      <c r="AK1" s="32"/>
      <c r="AL1" s="32"/>
      <c r="AM1" s="32"/>
      <c r="AN1" s="32"/>
      <c r="AO1" s="32"/>
    </row>
    <row r="2" spans="2:42" ht="36" customHeight="1" x14ac:dyDescent="0.25">
      <c r="B2" s="406" t="s">
        <v>2707</v>
      </c>
      <c r="C2" s="407"/>
      <c r="D2" s="407"/>
      <c r="E2" s="407"/>
      <c r="F2" s="407"/>
      <c r="G2" s="407"/>
      <c r="H2" s="407"/>
      <c r="I2" s="407"/>
      <c r="J2" s="407"/>
      <c r="K2" s="407"/>
      <c r="L2" s="407"/>
      <c r="M2" s="407"/>
      <c r="N2" s="407"/>
      <c r="O2" s="407"/>
      <c r="P2" s="407"/>
      <c r="Q2" s="407"/>
      <c r="R2" s="33"/>
      <c r="S2" s="33"/>
      <c r="T2" s="33"/>
      <c r="U2" s="33"/>
      <c r="V2" s="33"/>
      <c r="W2" s="33"/>
      <c r="X2" s="33"/>
      <c r="Y2" s="33"/>
      <c r="Z2" s="33"/>
      <c r="AA2" s="33"/>
      <c r="AB2" s="33"/>
      <c r="AC2" s="33"/>
      <c r="AD2" s="33"/>
      <c r="AE2" s="33"/>
      <c r="AF2" s="33"/>
      <c r="AG2" s="33"/>
      <c r="AH2" s="33"/>
      <c r="AI2" s="33"/>
      <c r="AJ2" s="33"/>
      <c r="AK2" s="33"/>
      <c r="AL2" s="33"/>
      <c r="AM2" s="33"/>
      <c r="AN2" s="33"/>
      <c r="AO2" s="34"/>
      <c r="AP2" s="34"/>
    </row>
    <row r="3" spans="2:42" ht="21" x14ac:dyDescent="0.25">
      <c r="B3" s="402" t="s">
        <v>2671</v>
      </c>
      <c r="C3" s="403"/>
      <c r="D3" s="403"/>
      <c r="E3" s="403"/>
      <c r="F3" s="403"/>
      <c r="G3" s="403"/>
      <c r="H3" s="403"/>
      <c r="I3" s="403"/>
      <c r="J3" s="403"/>
      <c r="K3" s="403"/>
      <c r="L3" s="403"/>
      <c r="M3" s="403"/>
      <c r="N3" s="403"/>
      <c r="O3" s="403"/>
      <c r="P3" s="403"/>
      <c r="Q3" s="361" t="s">
        <v>2779</v>
      </c>
      <c r="R3" s="35" t="s">
        <v>17</v>
      </c>
      <c r="S3" s="36"/>
      <c r="T3" s="36"/>
      <c r="U3" s="37"/>
      <c r="V3" s="34"/>
      <c r="W3" s="33"/>
      <c r="X3" s="33"/>
      <c r="Y3" s="33"/>
      <c r="Z3" s="33"/>
      <c r="AA3" s="33"/>
      <c r="AB3" s="33"/>
      <c r="AC3" s="33"/>
      <c r="AD3" s="33"/>
      <c r="AE3" s="33"/>
      <c r="AF3" s="33"/>
      <c r="AG3" s="33"/>
      <c r="AH3" s="33"/>
      <c r="AI3" s="33"/>
      <c r="AJ3" s="33"/>
      <c r="AK3" s="33"/>
      <c r="AL3" s="33"/>
      <c r="AM3" s="33"/>
      <c r="AN3" s="33"/>
      <c r="AO3" s="34"/>
      <c r="AP3" s="34"/>
    </row>
    <row r="4" spans="2:42" x14ac:dyDescent="0.25">
      <c r="B4" s="408" t="s">
        <v>2664</v>
      </c>
      <c r="C4" s="409"/>
      <c r="D4" s="409"/>
      <c r="E4" s="409"/>
      <c r="F4" s="409"/>
      <c r="G4" s="409"/>
      <c r="H4" s="409"/>
      <c r="I4" s="409"/>
      <c r="J4" s="409"/>
      <c r="K4" s="409"/>
      <c r="L4" s="409"/>
      <c r="M4" s="409"/>
      <c r="N4" s="409"/>
      <c r="O4" s="409"/>
      <c r="P4" s="409"/>
      <c r="Q4" s="409"/>
      <c r="R4" s="38"/>
      <c r="S4" s="33"/>
      <c r="T4" s="33"/>
      <c r="U4" s="39"/>
      <c r="V4" s="34"/>
      <c r="W4" s="33"/>
      <c r="X4" s="33"/>
      <c r="Y4" s="33"/>
      <c r="Z4" s="33"/>
      <c r="AA4" s="33"/>
      <c r="AB4" s="33"/>
      <c r="AC4" s="33"/>
      <c r="AD4" s="33"/>
      <c r="AE4" s="33"/>
      <c r="AF4" s="33"/>
      <c r="AG4" s="33"/>
      <c r="AH4" s="33"/>
      <c r="AI4" s="33"/>
      <c r="AJ4" s="33"/>
      <c r="AK4" s="33"/>
      <c r="AL4" s="33"/>
      <c r="AM4" s="33"/>
      <c r="AN4" s="33"/>
      <c r="AO4" s="34"/>
      <c r="AP4" s="34"/>
    </row>
    <row r="5" spans="2:42" x14ac:dyDescent="0.25">
      <c r="B5" s="408"/>
      <c r="C5" s="409"/>
      <c r="D5" s="409"/>
      <c r="E5" s="409"/>
      <c r="F5" s="409"/>
      <c r="G5" s="409"/>
      <c r="H5" s="409"/>
      <c r="I5" s="409"/>
      <c r="J5" s="409"/>
      <c r="K5" s="409"/>
      <c r="L5" s="409"/>
      <c r="M5" s="409"/>
      <c r="N5" s="409"/>
      <c r="O5" s="409"/>
      <c r="P5" s="409"/>
      <c r="Q5" s="409"/>
      <c r="R5" s="38"/>
      <c r="S5" s="33"/>
      <c r="T5" s="33"/>
      <c r="U5" s="39"/>
      <c r="V5" s="34"/>
      <c r="W5" s="33"/>
      <c r="X5" s="33"/>
      <c r="Y5" s="33"/>
      <c r="Z5" s="33"/>
      <c r="AA5" s="33"/>
      <c r="AB5" s="33"/>
      <c r="AC5" s="33"/>
      <c r="AD5" s="33"/>
      <c r="AE5" s="33"/>
      <c r="AF5" s="33"/>
      <c r="AG5" s="33"/>
      <c r="AH5" s="33"/>
      <c r="AI5" s="33"/>
      <c r="AJ5" s="33"/>
      <c r="AK5" s="33"/>
      <c r="AL5" s="33"/>
      <c r="AM5" s="33"/>
      <c r="AN5" s="33"/>
      <c r="AO5" s="34"/>
      <c r="AP5" s="34"/>
    </row>
    <row r="6" spans="2:42" x14ac:dyDescent="0.25">
      <c r="B6" s="410"/>
      <c r="C6" s="411"/>
      <c r="D6" s="411"/>
      <c r="E6" s="411"/>
      <c r="F6" s="411"/>
      <c r="G6" s="411"/>
      <c r="H6" s="411"/>
      <c r="I6" s="411"/>
      <c r="J6" s="411"/>
      <c r="K6" s="411"/>
      <c r="L6" s="411"/>
      <c r="M6" s="411"/>
      <c r="N6" s="411"/>
      <c r="O6" s="411"/>
      <c r="P6" s="411"/>
      <c r="Q6" s="411"/>
      <c r="R6" s="38" t="s">
        <v>11</v>
      </c>
      <c r="S6" s="33"/>
      <c r="T6" s="33" t="s">
        <v>18</v>
      </c>
      <c r="U6" s="39"/>
      <c r="V6" s="34"/>
      <c r="W6" s="33"/>
      <c r="X6" s="33"/>
      <c r="Y6" s="33"/>
      <c r="Z6" s="33"/>
      <c r="AA6" s="33"/>
      <c r="AB6" s="33"/>
      <c r="AC6" s="33"/>
      <c r="AD6" s="33"/>
      <c r="AE6" s="33"/>
      <c r="AF6" s="33"/>
      <c r="AG6" s="33"/>
      <c r="AH6" s="33"/>
      <c r="AI6" s="33"/>
      <c r="AJ6" s="33"/>
      <c r="AK6" s="33"/>
      <c r="AL6" s="33"/>
      <c r="AM6" s="33"/>
      <c r="AN6" s="33"/>
      <c r="AO6" s="34"/>
      <c r="AP6" s="34"/>
    </row>
    <row r="7" spans="2:42" ht="21" customHeight="1" x14ac:dyDescent="0.25">
      <c r="B7" s="412" t="s">
        <v>19</v>
      </c>
      <c r="C7" s="413"/>
      <c r="D7" s="413"/>
      <c r="E7" s="413"/>
      <c r="F7" s="413"/>
      <c r="G7" s="413"/>
      <c r="H7" s="413"/>
      <c r="I7" s="413"/>
      <c r="J7" s="413"/>
      <c r="K7" s="413"/>
      <c r="L7" s="413"/>
      <c r="M7" s="414"/>
      <c r="N7" s="418" t="s">
        <v>20</v>
      </c>
      <c r="O7" s="419"/>
      <c r="P7" s="419"/>
      <c r="Q7" s="420"/>
      <c r="R7" s="38" t="s">
        <v>13</v>
      </c>
      <c r="S7" s="33"/>
      <c r="T7" s="33" t="s">
        <v>21</v>
      </c>
      <c r="U7" s="39"/>
      <c r="V7" s="34"/>
      <c r="W7" s="33"/>
      <c r="X7" s="33"/>
      <c r="Y7" s="33"/>
      <c r="Z7" s="33"/>
      <c r="AA7" s="33"/>
      <c r="AB7" s="33"/>
      <c r="AC7" s="33"/>
      <c r="AD7" s="33"/>
      <c r="AE7" s="33"/>
      <c r="AF7" s="33"/>
      <c r="AG7" s="33"/>
      <c r="AH7" s="33"/>
      <c r="AI7" s="33"/>
      <c r="AJ7" s="33"/>
      <c r="AK7" s="33"/>
      <c r="AL7" s="33"/>
      <c r="AM7" s="33"/>
      <c r="AN7" s="33"/>
      <c r="AO7" s="34"/>
      <c r="AP7" s="34"/>
    </row>
    <row r="8" spans="2:42" x14ac:dyDescent="0.25">
      <c r="B8" s="40"/>
      <c r="C8" s="41"/>
      <c r="D8" s="41"/>
      <c r="E8" s="41"/>
      <c r="F8" s="41"/>
      <c r="G8" s="41"/>
      <c r="H8" s="41"/>
      <c r="I8" s="41"/>
      <c r="J8" s="41"/>
      <c r="K8" s="41"/>
      <c r="L8" s="41"/>
      <c r="M8" s="42"/>
      <c r="N8" s="41"/>
      <c r="O8" s="41"/>
      <c r="P8" s="41"/>
      <c r="Q8" s="41"/>
      <c r="R8" s="38" t="s">
        <v>16</v>
      </c>
      <c r="S8" s="33"/>
      <c r="T8" s="33" t="s">
        <v>22</v>
      </c>
      <c r="U8" s="39"/>
      <c r="V8" s="34"/>
      <c r="W8" s="33"/>
      <c r="X8" s="33"/>
      <c r="Y8" s="33"/>
      <c r="Z8" s="33"/>
      <c r="AA8" s="33"/>
      <c r="AB8" s="33"/>
      <c r="AC8" s="33"/>
      <c r="AD8" s="33"/>
      <c r="AE8" s="33"/>
      <c r="AF8" s="33"/>
      <c r="AG8" s="33"/>
      <c r="AH8" s="33"/>
      <c r="AI8" s="33"/>
      <c r="AJ8" s="33"/>
      <c r="AK8" s="33"/>
      <c r="AL8" s="33"/>
      <c r="AM8" s="33"/>
      <c r="AN8" s="33"/>
      <c r="AO8" s="34"/>
      <c r="AP8" s="34"/>
    </row>
    <row r="9" spans="2:42" ht="14.25" customHeight="1" x14ac:dyDescent="0.25">
      <c r="B9" s="415" t="s">
        <v>2771</v>
      </c>
      <c r="C9" s="416"/>
      <c r="D9" s="416"/>
      <c r="E9" s="416"/>
      <c r="F9" s="416"/>
      <c r="G9" s="416"/>
      <c r="H9" s="416"/>
      <c r="I9" s="416"/>
      <c r="J9" s="416"/>
      <c r="K9" s="416"/>
      <c r="L9" s="416"/>
      <c r="M9" s="417"/>
      <c r="N9" s="330" t="s">
        <v>6</v>
      </c>
      <c r="O9" s="424" t="str">
        <f>IF(ISBLANK('INSTRUCTIONS - Project Info'!E25), "Auto-Populated from the INSTRUCTIONS Sheet", 'INSTRUCTIONS - Project Info'!E25)</f>
        <v>Auto-Populated from the INSTRUCTIONS Sheet</v>
      </c>
      <c r="P9" s="424"/>
      <c r="Q9" s="424"/>
      <c r="R9" s="38"/>
      <c r="S9" s="33"/>
      <c r="T9" s="33"/>
      <c r="U9" s="39"/>
      <c r="V9" s="34"/>
      <c r="W9" s="33"/>
      <c r="X9" s="33"/>
      <c r="Y9" s="33"/>
      <c r="Z9" s="33"/>
      <c r="AA9" s="33"/>
      <c r="AB9" s="33"/>
      <c r="AC9" s="33"/>
      <c r="AD9" s="33"/>
      <c r="AE9" s="33"/>
      <c r="AF9" s="33"/>
      <c r="AG9" s="33"/>
      <c r="AH9" s="33"/>
      <c r="AI9" s="33"/>
      <c r="AJ9" s="33"/>
      <c r="AK9" s="33"/>
      <c r="AL9" s="33"/>
      <c r="AM9" s="33"/>
      <c r="AN9" s="33"/>
      <c r="AO9" s="34"/>
      <c r="AP9" s="34"/>
    </row>
    <row r="10" spans="2:42" ht="15.75" customHeight="1" x14ac:dyDescent="0.25">
      <c r="B10" s="415"/>
      <c r="C10" s="416"/>
      <c r="D10" s="416"/>
      <c r="E10" s="416"/>
      <c r="F10" s="416"/>
      <c r="G10" s="416"/>
      <c r="H10" s="416"/>
      <c r="I10" s="416"/>
      <c r="J10" s="416"/>
      <c r="K10" s="416"/>
      <c r="L10" s="416"/>
      <c r="M10" s="417"/>
      <c r="N10" s="330" t="s">
        <v>7</v>
      </c>
      <c r="O10" s="424" t="str">
        <f>IF(ISBLANK('INSTRUCTIONS - Project Info'!E27), "Auto-Populated from the INSTRUCTIONS Sheet", 'INSTRUCTIONS - Project Info'!E27)</f>
        <v>Auto-Populated from the INSTRUCTIONS Sheet</v>
      </c>
      <c r="P10" s="424"/>
      <c r="Q10" s="424"/>
      <c r="R10" s="38"/>
      <c r="S10" s="33"/>
      <c r="T10" s="33"/>
      <c r="U10" s="39"/>
      <c r="V10" s="34"/>
      <c r="W10" s="33"/>
      <c r="X10" s="33"/>
      <c r="Y10" s="33"/>
      <c r="Z10" s="33"/>
      <c r="AA10" s="33"/>
      <c r="AB10" s="33"/>
      <c r="AC10" s="33"/>
      <c r="AD10" s="33"/>
      <c r="AE10" s="33"/>
      <c r="AF10" s="33"/>
      <c r="AG10" s="33"/>
      <c r="AH10" s="33"/>
      <c r="AI10" s="33"/>
      <c r="AJ10" s="33"/>
      <c r="AK10" s="33"/>
      <c r="AL10" s="33"/>
      <c r="AM10" s="33"/>
      <c r="AN10" s="33"/>
      <c r="AO10" s="34"/>
      <c r="AP10" s="34"/>
    </row>
    <row r="11" spans="2:42" ht="15.75" x14ac:dyDescent="0.25">
      <c r="B11" s="415"/>
      <c r="C11" s="416"/>
      <c r="D11" s="416"/>
      <c r="E11" s="416"/>
      <c r="F11" s="416"/>
      <c r="G11" s="416"/>
      <c r="H11" s="416"/>
      <c r="I11" s="416"/>
      <c r="J11" s="416"/>
      <c r="K11" s="416"/>
      <c r="L11" s="416"/>
      <c r="M11" s="417"/>
      <c r="N11" s="331"/>
      <c r="O11" s="45"/>
      <c r="P11" s="45"/>
      <c r="Q11" s="45"/>
      <c r="R11" s="38"/>
      <c r="S11" s="33"/>
      <c r="T11" s="33"/>
      <c r="U11" s="39"/>
      <c r="V11" s="34"/>
      <c r="W11" s="33"/>
      <c r="X11" s="33"/>
      <c r="Y11" s="33"/>
      <c r="Z11" s="33"/>
      <c r="AA11" s="33"/>
      <c r="AB11" s="33"/>
      <c r="AC11" s="33"/>
      <c r="AD11" s="33"/>
      <c r="AE11" s="33"/>
      <c r="AF11" s="33"/>
      <c r="AG11" s="33"/>
      <c r="AH11" s="33"/>
      <c r="AI11" s="33"/>
      <c r="AJ11" s="33"/>
      <c r="AK11" s="33"/>
      <c r="AL11" s="33"/>
      <c r="AM11" s="33"/>
      <c r="AN11" s="33"/>
      <c r="AO11" s="34"/>
      <c r="AP11" s="34"/>
    </row>
    <row r="12" spans="2:42" s="52" customFormat="1" ht="15.75" customHeight="1" x14ac:dyDescent="0.25">
      <c r="B12" s="415"/>
      <c r="C12" s="416"/>
      <c r="D12" s="416"/>
      <c r="E12" s="416"/>
      <c r="F12" s="416"/>
      <c r="G12" s="416"/>
      <c r="H12" s="416"/>
      <c r="I12" s="416"/>
      <c r="J12" s="416"/>
      <c r="K12" s="416"/>
      <c r="L12" s="416"/>
      <c r="M12" s="417"/>
      <c r="N12" s="46"/>
      <c r="O12" s="296" t="s">
        <v>2732</v>
      </c>
      <c r="P12" s="47"/>
      <c r="Q12" s="47"/>
      <c r="R12" s="48"/>
      <c r="S12" s="49"/>
      <c r="T12" s="49"/>
      <c r="U12" s="50"/>
      <c r="V12" s="51"/>
      <c r="W12" s="49"/>
      <c r="X12" s="49"/>
      <c r="Y12" s="49"/>
      <c r="Z12" s="49"/>
      <c r="AA12" s="49"/>
      <c r="AB12" s="49"/>
      <c r="AC12" s="49"/>
      <c r="AD12" s="49"/>
      <c r="AE12" s="49"/>
      <c r="AF12" s="49"/>
      <c r="AG12" s="49"/>
      <c r="AH12" s="49"/>
      <c r="AI12" s="49"/>
      <c r="AJ12" s="49"/>
      <c r="AK12" s="49"/>
      <c r="AL12" s="33"/>
      <c r="AM12" s="33"/>
      <c r="AN12" s="49"/>
      <c r="AO12" s="51"/>
      <c r="AP12" s="51"/>
    </row>
    <row r="13" spans="2:42" x14ac:dyDescent="0.25">
      <c r="B13" s="415"/>
      <c r="C13" s="416"/>
      <c r="D13" s="416"/>
      <c r="E13" s="416"/>
      <c r="F13" s="416"/>
      <c r="G13" s="416"/>
      <c r="H13" s="416"/>
      <c r="I13" s="416"/>
      <c r="J13" s="416"/>
      <c r="K13" s="416"/>
      <c r="L13" s="416"/>
      <c r="M13" s="417"/>
      <c r="N13" s="43"/>
      <c r="O13" s="404" t="s">
        <v>23</v>
      </c>
      <c r="P13" s="405"/>
      <c r="Q13" s="53">
        <f>COUNTIF(Table11[Identify Solution for 
Proposed Project
(use drop-down in each cell)],"*")</f>
        <v>0</v>
      </c>
      <c r="R13" s="38"/>
      <c r="S13" s="33"/>
      <c r="T13" s="33"/>
      <c r="U13" s="39"/>
      <c r="V13" s="34"/>
      <c r="W13" s="33"/>
      <c r="X13" s="33"/>
      <c r="Y13" s="33"/>
      <c r="Z13" s="33"/>
      <c r="AA13" s="33"/>
      <c r="AB13" s="33"/>
      <c r="AC13" s="33"/>
      <c r="AD13" s="33"/>
      <c r="AE13" s="33"/>
      <c r="AF13" s="33"/>
      <c r="AG13" s="33"/>
      <c r="AH13" s="33"/>
      <c r="AI13" s="33"/>
      <c r="AJ13" s="33"/>
      <c r="AK13" s="33"/>
      <c r="AL13" s="33"/>
      <c r="AM13" s="33"/>
      <c r="AN13" s="33"/>
      <c r="AO13" s="34"/>
      <c r="AP13" s="34"/>
    </row>
    <row r="14" spans="2:42" x14ac:dyDescent="0.25">
      <c r="B14" s="415"/>
      <c r="C14" s="416"/>
      <c r="D14" s="416"/>
      <c r="E14" s="416"/>
      <c r="F14" s="416"/>
      <c r="G14" s="416"/>
      <c r="H14" s="416"/>
      <c r="I14" s="416"/>
      <c r="J14" s="416"/>
      <c r="K14" s="416"/>
      <c r="L14" s="416"/>
      <c r="M14" s="417"/>
      <c r="N14" s="43"/>
      <c r="O14" s="404" t="s">
        <v>2662</v>
      </c>
      <c r="P14" s="405"/>
      <c r="Q14" s="53" t="str">
        <f>IF(U29=0,"0",U29)</f>
        <v>0</v>
      </c>
      <c r="R14" s="38"/>
      <c r="S14" s="33"/>
      <c r="T14" s="33"/>
      <c r="U14" s="39"/>
      <c r="V14" s="34"/>
      <c r="W14" s="33"/>
      <c r="X14" s="33"/>
      <c r="Y14" s="33"/>
      <c r="Z14" s="33"/>
      <c r="AA14" s="33"/>
      <c r="AB14" s="33"/>
      <c r="AC14" s="33"/>
      <c r="AD14" s="33"/>
      <c r="AE14" s="33"/>
      <c r="AF14" s="33"/>
      <c r="AG14" s="33"/>
      <c r="AH14" s="33"/>
      <c r="AI14" s="33"/>
      <c r="AJ14" s="33"/>
      <c r="AK14" s="33"/>
      <c r="AL14" s="33"/>
      <c r="AM14" s="33"/>
      <c r="AN14" s="33"/>
      <c r="AO14" s="34"/>
      <c r="AP14" s="34"/>
    </row>
    <row r="15" spans="2:42" x14ac:dyDescent="0.25">
      <c r="B15" s="415"/>
      <c r="C15" s="416"/>
      <c r="D15" s="416"/>
      <c r="E15" s="416"/>
      <c r="F15" s="416"/>
      <c r="G15" s="416"/>
      <c r="H15" s="416"/>
      <c r="I15" s="416"/>
      <c r="J15" s="416"/>
      <c r="K15" s="416"/>
      <c r="L15" s="416"/>
      <c r="M15" s="417"/>
      <c r="N15" s="43"/>
      <c r="O15" s="404" t="s">
        <v>24</v>
      </c>
      <c r="P15" s="405"/>
      <c r="Q15" s="193">
        <f>SUM(Table11[Number of Households proposed to be served?])</f>
        <v>0</v>
      </c>
      <c r="R15" s="54"/>
      <c r="S15" s="55"/>
      <c r="T15" s="55"/>
      <c r="U15" s="56"/>
      <c r="V15" s="34"/>
      <c r="W15" s="33"/>
      <c r="X15" s="33"/>
      <c r="Y15" s="33"/>
      <c r="Z15" s="33"/>
      <c r="AA15" s="33"/>
      <c r="AB15" s="33"/>
      <c r="AC15" s="33"/>
      <c r="AD15" s="33"/>
      <c r="AE15" s="33"/>
      <c r="AF15" s="33"/>
      <c r="AG15" s="33"/>
      <c r="AH15" s="33"/>
      <c r="AI15" s="33"/>
      <c r="AJ15" s="33"/>
      <c r="AK15" s="33"/>
      <c r="AL15" s="33"/>
      <c r="AM15" s="33"/>
      <c r="AN15" s="33"/>
      <c r="AO15" s="34"/>
      <c r="AP15" s="34"/>
    </row>
    <row r="16" spans="2:42" x14ac:dyDescent="0.25">
      <c r="B16" s="415"/>
      <c r="C16" s="416"/>
      <c r="D16" s="416"/>
      <c r="E16" s="416"/>
      <c r="F16" s="416"/>
      <c r="G16" s="416"/>
      <c r="H16" s="416"/>
      <c r="I16" s="416"/>
      <c r="J16" s="416"/>
      <c r="K16" s="416"/>
      <c r="L16" s="416"/>
      <c r="M16" s="417"/>
      <c r="N16" s="43"/>
      <c r="O16" s="404" t="s">
        <v>2758</v>
      </c>
      <c r="P16" s="405"/>
      <c r="Q16" s="193">
        <f>SUMIFS(Table11[Number of Households proposed to be served?],Table11[Identify Solution for 
Proposed Project
(use drop-down in each cell)],"*",Table11[First Nations],"Y")</f>
        <v>0</v>
      </c>
      <c r="R16" s="33"/>
      <c r="S16" s="33"/>
      <c r="T16" s="33"/>
      <c r="U16" s="33"/>
      <c r="V16" s="33"/>
      <c r="W16" s="33"/>
      <c r="X16" s="33"/>
      <c r="Y16" s="33"/>
      <c r="Z16" s="33"/>
      <c r="AA16" s="33"/>
      <c r="AB16" s="33"/>
      <c r="AC16" s="33"/>
      <c r="AD16" s="33"/>
      <c r="AE16" s="33"/>
      <c r="AF16" s="33"/>
      <c r="AG16" s="33"/>
      <c r="AH16" s="33"/>
      <c r="AI16" s="33"/>
      <c r="AJ16" s="33"/>
      <c r="AK16" s="33"/>
      <c r="AL16" s="33"/>
      <c r="AM16" s="33"/>
      <c r="AN16" s="33"/>
      <c r="AO16" s="34"/>
      <c r="AP16" s="34"/>
    </row>
    <row r="17" spans="2:42" x14ac:dyDescent="0.25">
      <c r="B17" s="415"/>
      <c r="C17" s="416"/>
      <c r="D17" s="416"/>
      <c r="E17" s="416"/>
      <c r="F17" s="416"/>
      <c r="G17" s="416"/>
      <c r="H17" s="416"/>
      <c r="I17" s="416"/>
      <c r="J17" s="416"/>
      <c r="K17" s="416"/>
      <c r="L17" s="416"/>
      <c r="M17" s="417"/>
      <c r="N17" s="292"/>
      <c r="O17" s="300"/>
      <c r="P17" s="300"/>
      <c r="Q17" s="246"/>
      <c r="R17" s="33"/>
      <c r="S17" s="33"/>
      <c r="T17" s="33"/>
      <c r="U17" s="33"/>
      <c r="V17" s="33"/>
      <c r="W17" s="33"/>
      <c r="X17" s="33"/>
      <c r="Y17" s="33"/>
      <c r="Z17" s="33"/>
      <c r="AA17" s="33"/>
      <c r="AB17" s="33"/>
      <c r="AC17" s="33"/>
      <c r="AD17" s="33"/>
      <c r="AE17" s="33"/>
      <c r="AF17" s="33"/>
      <c r="AG17" s="33"/>
      <c r="AH17" s="33"/>
      <c r="AI17" s="33"/>
      <c r="AJ17" s="33"/>
      <c r="AK17" s="33"/>
      <c r="AL17" s="33"/>
      <c r="AM17" s="33"/>
      <c r="AN17" s="33"/>
      <c r="AO17" s="34"/>
      <c r="AP17" s="34"/>
    </row>
    <row r="18" spans="2:42" ht="16.5" customHeight="1" x14ac:dyDescent="0.25">
      <c r="B18" s="415"/>
      <c r="C18" s="416"/>
      <c r="D18" s="416"/>
      <c r="E18" s="416"/>
      <c r="F18" s="416"/>
      <c r="G18" s="416"/>
      <c r="H18" s="416"/>
      <c r="I18" s="416"/>
      <c r="J18" s="416"/>
      <c r="K18" s="416"/>
      <c r="L18" s="416"/>
      <c r="M18" s="417"/>
      <c r="N18" s="293"/>
      <c r="O18" s="295" t="s">
        <v>2733</v>
      </c>
      <c r="P18" s="363"/>
      <c r="Q18" s="57"/>
      <c r="R18" s="33"/>
      <c r="S18" s="33"/>
      <c r="T18" s="33"/>
      <c r="U18" s="33"/>
      <c r="V18" s="33"/>
      <c r="W18" s="33"/>
      <c r="X18" s="33"/>
      <c r="Y18" s="33"/>
      <c r="Z18" s="33"/>
      <c r="AA18" s="33"/>
      <c r="AB18" s="33"/>
      <c r="AC18" s="33"/>
      <c r="AD18" s="33"/>
      <c r="AE18" s="33"/>
      <c r="AF18" s="33"/>
      <c r="AG18" s="33"/>
      <c r="AH18" s="33"/>
      <c r="AI18" s="33"/>
      <c r="AJ18" s="33"/>
      <c r="AK18" s="33"/>
      <c r="AL18" s="33"/>
      <c r="AM18" s="33"/>
      <c r="AN18" s="33"/>
      <c r="AO18" s="34"/>
      <c r="AP18" s="34"/>
    </row>
    <row r="19" spans="2:42" ht="18" customHeight="1" x14ac:dyDescent="0.25">
      <c r="B19" s="415"/>
      <c r="C19" s="416"/>
      <c r="D19" s="416"/>
      <c r="E19" s="416"/>
      <c r="F19" s="416"/>
      <c r="G19" s="416"/>
      <c r="H19" s="416"/>
      <c r="I19" s="416"/>
      <c r="J19" s="416"/>
      <c r="K19" s="416"/>
      <c r="L19" s="416"/>
      <c r="M19" s="417"/>
      <c r="N19" s="58"/>
      <c r="O19" s="404" t="s">
        <v>23</v>
      </c>
      <c r="P19" s="405"/>
      <c r="Q19" s="53">
        <f>COUNTIF(Table11[Identify Solution for 
Proposed Project
(use drop-down in each cell)],"*"&amp;"Transport"&amp;"*")</f>
        <v>0</v>
      </c>
      <c r="R19" s="33"/>
      <c r="S19" s="33"/>
      <c r="T19" s="33"/>
      <c r="U19" s="33"/>
      <c r="V19" s="33"/>
      <c r="W19" s="33"/>
      <c r="X19" s="33"/>
      <c r="Y19" s="33"/>
      <c r="Z19" s="33"/>
      <c r="AA19" s="33"/>
      <c r="AB19" s="33"/>
      <c r="AC19" s="33"/>
      <c r="AD19" s="33"/>
      <c r="AE19" s="33"/>
      <c r="AF19" s="33"/>
      <c r="AG19" s="33"/>
      <c r="AH19" s="33"/>
      <c r="AI19" s="33"/>
      <c r="AJ19" s="33"/>
      <c r="AK19" s="33"/>
      <c r="AL19" s="33"/>
      <c r="AM19" s="33"/>
      <c r="AN19" s="33"/>
      <c r="AO19" s="34"/>
      <c r="AP19" s="34"/>
    </row>
    <row r="20" spans="2:42" ht="18" customHeight="1" x14ac:dyDescent="0.25">
      <c r="B20" s="415"/>
      <c r="C20" s="416"/>
      <c r="D20" s="416"/>
      <c r="E20" s="416"/>
      <c r="F20" s="416"/>
      <c r="G20" s="416"/>
      <c r="H20" s="416"/>
      <c r="I20" s="416"/>
      <c r="J20" s="416"/>
      <c r="K20" s="416"/>
      <c r="L20" s="416"/>
      <c r="M20" s="417"/>
      <c r="N20" s="58"/>
      <c r="O20" s="404" t="s">
        <v>2662</v>
      </c>
      <c r="P20" s="405"/>
      <c r="Q20" s="53" t="str">
        <f>IF(V29=0,"0",V29)</f>
        <v>0</v>
      </c>
      <c r="R20" s="33"/>
      <c r="S20" s="33"/>
      <c r="T20" s="33"/>
      <c r="U20" s="33"/>
      <c r="V20" s="33"/>
      <c r="W20" s="33"/>
      <c r="X20" s="33"/>
      <c r="Y20" s="33"/>
      <c r="Z20" s="33"/>
      <c r="AA20" s="33"/>
      <c r="AB20" s="33"/>
      <c r="AC20" s="33"/>
      <c r="AD20" s="33"/>
      <c r="AE20" s="33"/>
      <c r="AF20" s="33"/>
      <c r="AG20" s="33"/>
      <c r="AH20" s="33"/>
      <c r="AI20" s="33"/>
      <c r="AJ20" s="33"/>
      <c r="AK20" s="33"/>
      <c r="AL20" s="33"/>
      <c r="AM20" s="33"/>
      <c r="AN20" s="33"/>
      <c r="AO20" s="34"/>
      <c r="AP20" s="34"/>
    </row>
    <row r="21" spans="2:42" ht="15.75" customHeight="1" x14ac:dyDescent="0.25">
      <c r="B21" s="415"/>
      <c r="C21" s="416"/>
      <c r="D21" s="416"/>
      <c r="E21" s="416"/>
      <c r="F21" s="416"/>
      <c r="G21" s="416"/>
      <c r="H21" s="416"/>
      <c r="I21" s="416"/>
      <c r="J21" s="416"/>
      <c r="K21" s="416"/>
      <c r="L21" s="416"/>
      <c r="M21" s="417"/>
      <c r="N21" s="58"/>
      <c r="O21" s="435"/>
      <c r="P21" s="435"/>
      <c r="Q21" s="301"/>
      <c r="R21" s="33"/>
      <c r="S21" s="33"/>
      <c r="T21" s="33"/>
      <c r="U21" s="33"/>
      <c r="V21" s="33"/>
      <c r="W21" s="33"/>
      <c r="X21" s="33"/>
      <c r="Y21" s="33"/>
      <c r="Z21" s="33"/>
      <c r="AA21" s="33"/>
      <c r="AB21" s="33"/>
      <c r="AC21" s="33"/>
      <c r="AD21" s="33"/>
      <c r="AE21" s="33"/>
      <c r="AF21" s="33"/>
      <c r="AG21" s="33"/>
      <c r="AH21" s="33"/>
      <c r="AI21" s="33"/>
      <c r="AJ21" s="33"/>
      <c r="AK21" s="33"/>
      <c r="AL21" s="33"/>
      <c r="AM21" s="33"/>
      <c r="AN21" s="33"/>
      <c r="AO21" s="34"/>
      <c r="AP21" s="34"/>
    </row>
    <row r="22" spans="2:42" ht="15.75" customHeight="1" x14ac:dyDescent="0.25">
      <c r="B22" s="415"/>
      <c r="C22" s="416"/>
      <c r="D22" s="416"/>
      <c r="E22" s="416"/>
      <c r="F22" s="416"/>
      <c r="G22" s="416"/>
      <c r="H22" s="416"/>
      <c r="I22" s="416"/>
      <c r="J22" s="416"/>
      <c r="K22" s="416"/>
      <c r="L22" s="416"/>
      <c r="M22" s="417"/>
      <c r="N22" s="43"/>
      <c r="O22" s="43"/>
      <c r="P22" s="43"/>
      <c r="Q22" s="43"/>
      <c r="R22" s="33"/>
      <c r="S22" s="33"/>
      <c r="T22" s="33"/>
      <c r="U22" s="33"/>
      <c r="V22" s="33"/>
      <c r="W22" s="33"/>
      <c r="X22" s="33"/>
      <c r="Y22" s="33"/>
      <c r="Z22" s="33"/>
      <c r="AA22" s="33"/>
      <c r="AB22" s="33"/>
      <c r="AC22" s="33"/>
      <c r="AD22" s="33"/>
      <c r="AE22" s="33"/>
      <c r="AF22" s="33"/>
      <c r="AG22" s="33"/>
      <c r="AH22" s="33"/>
      <c r="AI22" s="33"/>
      <c r="AJ22" s="33"/>
      <c r="AK22" s="33"/>
      <c r="AL22" s="33"/>
      <c r="AM22" s="33"/>
      <c r="AN22" s="33"/>
      <c r="AO22" s="34"/>
      <c r="AP22" s="34"/>
    </row>
    <row r="23" spans="2:42" ht="18" customHeight="1" x14ac:dyDescent="0.25">
      <c r="B23" s="415"/>
      <c r="C23" s="416"/>
      <c r="D23" s="416"/>
      <c r="E23" s="416"/>
      <c r="F23" s="416"/>
      <c r="G23" s="416"/>
      <c r="H23" s="416"/>
      <c r="I23" s="416"/>
      <c r="J23" s="416"/>
      <c r="K23" s="416"/>
      <c r="L23" s="416"/>
      <c r="M23" s="417"/>
      <c r="N23" s="43"/>
      <c r="O23" s="43"/>
      <c r="P23" s="43"/>
      <c r="Q23" s="43"/>
      <c r="R23" s="33"/>
      <c r="S23" s="33"/>
      <c r="T23" s="33"/>
      <c r="U23" s="33"/>
      <c r="V23" s="33"/>
      <c r="W23" s="33"/>
      <c r="X23" s="33"/>
      <c r="Y23" s="33"/>
      <c r="Z23" s="33"/>
      <c r="AA23" s="33"/>
      <c r="AB23" s="33"/>
      <c r="AC23" s="33"/>
      <c r="AD23" s="33"/>
      <c r="AE23" s="33"/>
      <c r="AF23" s="33"/>
      <c r="AG23" s="33"/>
      <c r="AH23" s="33"/>
      <c r="AI23" s="33"/>
      <c r="AJ23" s="33"/>
      <c r="AK23" s="33"/>
      <c r="AL23" s="33"/>
      <c r="AM23" s="33"/>
      <c r="AN23" s="33"/>
      <c r="AO23" s="34"/>
      <c r="AP23" s="34"/>
    </row>
    <row r="24" spans="2:42" ht="15.75" customHeight="1" x14ac:dyDescent="0.25">
      <c r="B24" s="415"/>
      <c r="C24" s="416"/>
      <c r="D24" s="416"/>
      <c r="E24" s="416"/>
      <c r="F24" s="416"/>
      <c r="G24" s="416"/>
      <c r="H24" s="416"/>
      <c r="I24" s="416"/>
      <c r="J24" s="416"/>
      <c r="K24" s="416"/>
      <c r="L24" s="416"/>
      <c r="M24" s="417"/>
      <c r="N24" s="43"/>
      <c r="O24" s="300"/>
      <c r="P24" s="300"/>
      <c r="Q24" s="246"/>
      <c r="R24" s="33"/>
      <c r="S24" s="33"/>
      <c r="T24" s="33"/>
      <c r="U24" s="33"/>
      <c r="V24" s="33"/>
      <c r="W24" s="33"/>
      <c r="X24" s="33"/>
      <c r="Y24" s="33"/>
      <c r="Z24" s="33"/>
      <c r="AA24" s="33"/>
      <c r="AB24" s="33"/>
      <c r="AC24" s="33"/>
      <c r="AD24" s="33"/>
      <c r="AE24" s="33"/>
      <c r="AF24" s="33"/>
      <c r="AG24" s="33"/>
      <c r="AH24" s="33"/>
      <c r="AI24" s="33"/>
      <c r="AJ24" s="33"/>
      <c r="AK24" s="33"/>
      <c r="AL24" s="33"/>
      <c r="AM24" s="33"/>
      <c r="AN24" s="33"/>
      <c r="AO24" s="34"/>
      <c r="AP24" s="34"/>
    </row>
    <row r="25" spans="2:42" x14ac:dyDescent="0.25">
      <c r="B25" s="415"/>
      <c r="C25" s="416"/>
      <c r="D25" s="416"/>
      <c r="E25" s="416"/>
      <c r="F25" s="416"/>
      <c r="G25" s="416"/>
      <c r="H25" s="416"/>
      <c r="I25" s="416"/>
      <c r="J25" s="416"/>
      <c r="K25" s="416"/>
      <c r="L25" s="416"/>
      <c r="M25" s="417"/>
      <c r="N25" s="43"/>
      <c r="O25" s="300"/>
      <c r="P25" s="300"/>
      <c r="Q25" s="246"/>
      <c r="R25" s="33"/>
      <c r="S25" s="33"/>
      <c r="T25" s="33"/>
      <c r="U25" s="33"/>
      <c r="V25" s="33"/>
      <c r="W25" s="33"/>
      <c r="X25" s="33"/>
      <c r="Y25" s="33"/>
      <c r="Z25" s="33"/>
      <c r="AA25" s="33"/>
      <c r="AB25" s="33"/>
      <c r="AC25" s="33"/>
      <c r="AD25" s="33"/>
      <c r="AE25" s="33"/>
      <c r="AF25" s="33"/>
      <c r="AG25" s="33"/>
      <c r="AH25" s="33"/>
      <c r="AI25" s="33"/>
      <c r="AJ25" s="33"/>
      <c r="AK25" s="33"/>
      <c r="AL25" s="33"/>
      <c r="AM25" s="33"/>
      <c r="AN25" s="33"/>
      <c r="AO25" s="34"/>
      <c r="AP25" s="34"/>
    </row>
    <row r="26" spans="2:42" ht="18" customHeight="1" x14ac:dyDescent="0.25">
      <c r="B26" s="415"/>
      <c r="C26" s="416"/>
      <c r="D26" s="416"/>
      <c r="E26" s="416"/>
      <c r="F26" s="416"/>
      <c r="G26" s="416"/>
      <c r="H26" s="416"/>
      <c r="I26" s="416"/>
      <c r="J26" s="416"/>
      <c r="K26" s="416"/>
      <c r="L26" s="416"/>
      <c r="M26" s="417"/>
      <c r="N26" s="43"/>
      <c r="O26" s="300"/>
      <c r="P26" s="300"/>
      <c r="Q26" s="246"/>
      <c r="R26" s="33"/>
      <c r="S26" s="33"/>
      <c r="T26" s="33"/>
      <c r="U26" s="33"/>
      <c r="V26" s="33"/>
      <c r="W26" s="33"/>
      <c r="X26" s="33"/>
      <c r="Y26" s="33"/>
      <c r="Z26" s="33"/>
      <c r="AA26" s="33"/>
      <c r="AB26" s="33"/>
      <c r="AC26" s="33"/>
      <c r="AD26" s="33"/>
      <c r="AE26" s="33"/>
      <c r="AF26" s="33"/>
      <c r="AG26" s="33"/>
      <c r="AH26" s="33"/>
      <c r="AI26" s="33"/>
      <c r="AJ26" s="33"/>
      <c r="AK26" s="33"/>
      <c r="AL26" s="33"/>
      <c r="AM26" s="33"/>
      <c r="AN26" s="33"/>
      <c r="AO26" s="34"/>
      <c r="AP26" s="34"/>
    </row>
    <row r="27" spans="2:42" ht="15.75" customHeight="1" x14ac:dyDescent="0.25">
      <c r="B27" s="415"/>
      <c r="C27" s="416"/>
      <c r="D27" s="416"/>
      <c r="E27" s="416"/>
      <c r="F27" s="416"/>
      <c r="G27" s="416"/>
      <c r="H27" s="416"/>
      <c r="I27" s="416"/>
      <c r="J27" s="416"/>
      <c r="K27" s="416"/>
      <c r="L27" s="416"/>
      <c r="M27" s="417"/>
      <c r="N27" s="43"/>
      <c r="O27" s="300"/>
      <c r="P27" s="300"/>
      <c r="Q27" s="246"/>
      <c r="R27" s="33"/>
      <c r="S27" s="33"/>
      <c r="T27" s="33"/>
      <c r="U27" s="33" t="s">
        <v>2756</v>
      </c>
      <c r="V27" s="33" t="s">
        <v>2757</v>
      </c>
      <c r="W27" s="33"/>
      <c r="X27" s="33"/>
      <c r="Y27" s="33" t="s">
        <v>26</v>
      </c>
      <c r="Z27" s="33"/>
      <c r="AA27" s="33"/>
      <c r="AB27" s="33"/>
      <c r="AC27" s="33"/>
      <c r="AD27" s="33"/>
      <c r="AE27" s="33"/>
      <c r="AF27" s="33"/>
      <c r="AG27" s="33"/>
      <c r="AH27" s="33"/>
      <c r="AI27" s="33"/>
      <c r="AJ27" s="33"/>
      <c r="AK27" s="33"/>
      <c r="AL27" s="33"/>
      <c r="AM27" s="33"/>
      <c r="AN27" s="33"/>
      <c r="AO27" s="34"/>
      <c r="AP27" s="34"/>
    </row>
    <row r="28" spans="2:42" ht="15.75" customHeight="1" x14ac:dyDescent="0.25">
      <c r="B28" s="29"/>
      <c r="C28" s="173"/>
      <c r="D28" s="173"/>
      <c r="E28" s="173"/>
      <c r="F28" s="173"/>
      <c r="G28" s="173"/>
      <c r="H28" s="173"/>
      <c r="I28" s="173"/>
      <c r="J28" s="173"/>
      <c r="K28" s="173"/>
      <c r="L28" s="173"/>
      <c r="M28" s="191"/>
      <c r="N28" s="59"/>
      <c r="O28" s="59"/>
      <c r="P28" s="59"/>
      <c r="Q28" s="59"/>
      <c r="R28" s="33"/>
      <c r="S28" s="33"/>
      <c r="T28" s="33"/>
      <c r="U28" s="33"/>
      <c r="V28" s="33"/>
      <c r="W28" s="33"/>
      <c r="X28" s="33"/>
      <c r="Y28" s="33"/>
      <c r="Z28" s="33"/>
      <c r="AA28" s="33"/>
      <c r="AB28" s="33"/>
      <c r="AC28" s="33"/>
      <c r="AD28" s="33"/>
      <c r="AE28" s="33"/>
      <c r="AF28" s="33"/>
      <c r="AG28" s="33"/>
      <c r="AH28" s="33"/>
      <c r="AI28" s="33"/>
      <c r="AJ28" s="33"/>
      <c r="AK28" s="33"/>
      <c r="AL28" s="33"/>
      <c r="AM28" s="33"/>
      <c r="AN28" s="33"/>
      <c r="AO28" s="34"/>
      <c r="AP28" s="34"/>
    </row>
    <row r="29" spans="2:42" ht="24" customHeight="1" x14ac:dyDescent="0.25">
      <c r="B29" s="402" t="s">
        <v>2674</v>
      </c>
      <c r="C29" s="403"/>
      <c r="D29" s="403"/>
      <c r="E29" s="403"/>
      <c r="F29" s="403"/>
      <c r="G29" s="403"/>
      <c r="H29" s="403"/>
      <c r="I29" s="403"/>
      <c r="J29" s="403"/>
      <c r="K29" s="403"/>
      <c r="L29" s="403"/>
      <c r="M29" s="403"/>
      <c r="N29" s="403"/>
      <c r="O29" s="403"/>
      <c r="P29" s="403"/>
      <c r="Q29" s="403"/>
      <c r="R29" s="33"/>
      <c r="S29" s="33"/>
      <c r="T29" s="33"/>
      <c r="U29" s="60">
        <f>SUM(U34:U1275)</f>
        <v>0</v>
      </c>
      <c r="V29" s="60">
        <f>SUM(V34:V1275)</f>
        <v>0</v>
      </c>
      <c r="W29" s="60"/>
      <c r="X29" s="60"/>
      <c r="Y29" s="60">
        <f>SUM(Y34:Y1269)</f>
        <v>0</v>
      </c>
      <c r="Z29" s="33"/>
      <c r="AA29" s="33"/>
      <c r="AB29" s="33"/>
      <c r="AC29" s="33"/>
      <c r="AD29" s="33"/>
      <c r="AE29" s="33"/>
      <c r="AF29" s="33"/>
      <c r="AG29" s="33"/>
      <c r="AH29" s="33"/>
      <c r="AI29" s="33"/>
      <c r="AJ29" s="422" t="s">
        <v>27</v>
      </c>
      <c r="AK29" s="33"/>
      <c r="AL29" s="33"/>
      <c r="AM29" s="33"/>
      <c r="AN29" s="33"/>
      <c r="AO29" s="34"/>
      <c r="AP29" s="34"/>
    </row>
    <row r="30" spans="2:42" x14ac:dyDescent="0.25">
      <c r="B30" s="425"/>
      <c r="C30" s="426"/>
      <c r="D30" s="426"/>
      <c r="E30" s="426"/>
      <c r="F30" s="426"/>
      <c r="G30" s="426"/>
      <c r="H30" s="426"/>
      <c r="I30" s="426"/>
      <c r="J30" s="426"/>
      <c r="K30" s="426"/>
      <c r="L30" s="426"/>
      <c r="M30" s="426"/>
      <c r="N30" s="426"/>
      <c r="O30" s="426"/>
      <c r="P30" s="426"/>
      <c r="Q30" s="426"/>
      <c r="R30" s="33"/>
      <c r="S30" s="33"/>
      <c r="T30" s="33"/>
      <c r="U30" s="33"/>
      <c r="V30" s="33"/>
      <c r="W30" s="33"/>
      <c r="X30" s="33"/>
      <c r="Y30" s="33"/>
      <c r="Z30" s="33"/>
      <c r="AA30" s="33"/>
      <c r="AB30" s="33"/>
      <c r="AC30" s="33"/>
      <c r="AD30" s="33"/>
      <c r="AE30" s="33"/>
      <c r="AF30" s="33"/>
      <c r="AG30" s="33"/>
      <c r="AH30" s="33"/>
      <c r="AI30" s="33"/>
      <c r="AJ30" s="422"/>
      <c r="AK30" s="33"/>
      <c r="AL30" s="33"/>
      <c r="AM30" s="33"/>
      <c r="AN30" s="33"/>
      <c r="AO30" s="34"/>
      <c r="AP30" s="34"/>
    </row>
    <row r="31" spans="2:42" x14ac:dyDescent="0.25">
      <c r="B31" s="61"/>
      <c r="C31" s="263" t="s">
        <v>28</v>
      </c>
      <c r="D31" s="164"/>
      <c r="E31" s="164"/>
      <c r="F31" s="164"/>
      <c r="G31" s="164"/>
      <c r="H31" s="164"/>
      <c r="I31" s="263" t="s">
        <v>2663</v>
      </c>
      <c r="J31" s="263" t="s">
        <v>2605</v>
      </c>
      <c r="K31" s="263" t="s">
        <v>2605</v>
      </c>
      <c r="L31" s="263" t="s">
        <v>2605</v>
      </c>
      <c r="M31" s="263" t="s">
        <v>2605</v>
      </c>
      <c r="N31" s="263" t="s">
        <v>2605</v>
      </c>
      <c r="O31" s="263" t="s">
        <v>2605</v>
      </c>
      <c r="P31" s="263" t="s">
        <v>2605</v>
      </c>
      <c r="Q31" s="164"/>
      <c r="R31" s="33"/>
      <c r="S31" s="33"/>
      <c r="T31" s="33"/>
      <c r="U31" s="33"/>
      <c r="V31" s="33"/>
      <c r="W31" s="33"/>
      <c r="X31" s="33"/>
      <c r="Y31" s="33"/>
      <c r="Z31" s="33"/>
      <c r="AA31" s="33"/>
      <c r="AB31" s="33"/>
      <c r="AC31" s="33"/>
      <c r="AD31" s="33"/>
      <c r="AE31" s="33"/>
      <c r="AF31" s="33"/>
      <c r="AG31" s="33"/>
      <c r="AH31" s="33"/>
      <c r="AI31" s="33"/>
      <c r="AJ31" s="422"/>
      <c r="AK31" s="33"/>
      <c r="AL31" s="33"/>
      <c r="AM31" s="33"/>
      <c r="AN31" s="33"/>
      <c r="AO31" s="34"/>
      <c r="AP31" s="34"/>
    </row>
    <row r="32" spans="2:42" ht="19.5" customHeight="1" x14ac:dyDescent="0.25">
      <c r="B32" s="427" t="s">
        <v>30</v>
      </c>
      <c r="C32" s="428"/>
      <c r="D32" s="428"/>
      <c r="E32" s="428"/>
      <c r="F32" s="428"/>
      <c r="G32" s="428"/>
      <c r="H32" s="429"/>
      <c r="I32" s="188"/>
      <c r="J32" s="430" t="s">
        <v>2660</v>
      </c>
      <c r="K32" s="431"/>
      <c r="L32" s="431"/>
      <c r="M32" s="431"/>
      <c r="N32" s="432" t="s">
        <v>2616</v>
      </c>
      <c r="O32" s="433"/>
      <c r="P32" s="433"/>
      <c r="Q32" s="434"/>
      <c r="R32" s="62" t="s">
        <v>31</v>
      </c>
      <c r="S32" s="62"/>
      <c r="T32" s="62"/>
      <c r="U32" s="62"/>
      <c r="V32" s="62"/>
      <c r="W32" s="62"/>
      <c r="X32" s="33" t="s">
        <v>32</v>
      </c>
      <c r="Y32" s="33"/>
      <c r="Z32" s="33"/>
      <c r="AA32" s="33" t="s">
        <v>33</v>
      </c>
      <c r="AB32" s="33"/>
      <c r="AC32" s="33"/>
      <c r="AD32" s="33"/>
      <c r="AE32" s="33"/>
      <c r="AF32" s="33"/>
      <c r="AG32" s="33"/>
      <c r="AH32" s="33"/>
      <c r="AI32" s="33"/>
      <c r="AJ32" s="423"/>
      <c r="AK32" s="33" t="s">
        <v>34</v>
      </c>
      <c r="AL32" s="33"/>
      <c r="AM32" s="33"/>
      <c r="AN32" s="33"/>
      <c r="AO32" s="421" t="s">
        <v>2575</v>
      </c>
      <c r="AP32" s="421"/>
    </row>
    <row r="33" spans="2:42" ht="62.25" x14ac:dyDescent="0.25">
      <c r="B33" s="183" t="s">
        <v>35</v>
      </c>
      <c r="C33" s="184" t="s">
        <v>2613</v>
      </c>
      <c r="D33" s="185" t="s">
        <v>2672</v>
      </c>
      <c r="E33" s="185" t="s">
        <v>2673</v>
      </c>
      <c r="F33" s="185" t="s">
        <v>2678</v>
      </c>
      <c r="G33" s="184" t="s">
        <v>2571</v>
      </c>
      <c r="H33" s="184" t="s">
        <v>2572</v>
      </c>
      <c r="I33" s="176" t="s">
        <v>2753</v>
      </c>
      <c r="J33" s="175" t="s">
        <v>36</v>
      </c>
      <c r="K33" s="175" t="s">
        <v>2589</v>
      </c>
      <c r="L33" s="175" t="s">
        <v>2731</v>
      </c>
      <c r="M33" s="177" t="s">
        <v>2761</v>
      </c>
      <c r="N33" s="186" t="s">
        <v>2590</v>
      </c>
      <c r="O33" s="187" t="s">
        <v>2666</v>
      </c>
      <c r="P33" s="187" t="s">
        <v>2665</v>
      </c>
      <c r="Q33" s="178" t="s">
        <v>37</v>
      </c>
      <c r="R33" s="208" t="s">
        <v>38</v>
      </c>
      <c r="S33" s="208" t="s">
        <v>39</v>
      </c>
      <c r="T33" s="209" t="s">
        <v>40</v>
      </c>
      <c r="U33" s="209" t="s">
        <v>2754</v>
      </c>
      <c r="V33" s="209" t="s">
        <v>2755</v>
      </c>
      <c r="W33" s="209" t="s">
        <v>41</v>
      </c>
      <c r="X33" s="209" t="s">
        <v>42</v>
      </c>
      <c r="Y33" s="209" t="s">
        <v>2612</v>
      </c>
      <c r="Z33" s="209" t="s">
        <v>25</v>
      </c>
      <c r="AA33" s="179" t="s">
        <v>43</v>
      </c>
      <c r="AB33" s="179" t="s">
        <v>44</v>
      </c>
      <c r="AC33" s="180" t="s">
        <v>45</v>
      </c>
      <c r="AD33" s="180" t="s">
        <v>46</v>
      </c>
      <c r="AE33" s="180" t="s">
        <v>47</v>
      </c>
      <c r="AF33" s="179" t="s">
        <v>48</v>
      </c>
      <c r="AG33" s="179" t="s">
        <v>49</v>
      </c>
      <c r="AH33" s="179" t="s">
        <v>50</v>
      </c>
      <c r="AI33" s="179" t="s">
        <v>51</v>
      </c>
      <c r="AJ33" s="181" t="s">
        <v>52</v>
      </c>
      <c r="AK33" s="181" t="s">
        <v>53</v>
      </c>
      <c r="AL33" s="181" t="s">
        <v>54</v>
      </c>
      <c r="AM33" s="181" t="s">
        <v>55</v>
      </c>
      <c r="AN33" s="182" t="s">
        <v>56</v>
      </c>
      <c r="AO33" s="182" t="s">
        <v>2573</v>
      </c>
      <c r="AP33" s="182" t="s">
        <v>2574</v>
      </c>
    </row>
    <row r="34" spans="2:42" x14ac:dyDescent="0.25">
      <c r="B34" s="174">
        <v>7926</v>
      </c>
      <c r="C34" s="6" t="str">
        <f t="shared" ref="C34:C97" si="0">HYPERLINK(AE34,AN34)</f>
        <v>Roosville</v>
      </c>
      <c r="D34" s="4" t="s">
        <v>57</v>
      </c>
      <c r="E34" s="5" t="s">
        <v>57</v>
      </c>
      <c r="F34" s="5" t="s">
        <v>62</v>
      </c>
      <c r="G34" s="5" t="s">
        <v>2535</v>
      </c>
      <c r="H34" s="5" t="s">
        <v>2534</v>
      </c>
      <c r="I34" s="299"/>
      <c r="J34" s="346"/>
      <c r="K34" s="346"/>
      <c r="L34" s="346"/>
      <c r="M34" s="347"/>
      <c r="N34" s="1"/>
      <c r="O34" s="2"/>
      <c r="P34" s="194"/>
      <c r="Q34" s="343" t="str">
        <f t="shared" ref="Q34:Q97" si="1">IF(L34="","",
IF(SUM((J34*L34)/M34)&lt;=N34,"Sufficient Capacity",
IF(SUM((J34*L34)/M34)&gt;N34,"Not Enough Capacity","Error")))</f>
        <v/>
      </c>
      <c r="R34" s="210" t="str">
        <f t="shared" ref="R34:R97" si="2">IF(OR(ISBLANK(J34),ISBLANK(L34),ISBLANK(M34)), "",(J34*L34/M34))</f>
        <v/>
      </c>
      <c r="S34" s="211" t="str">
        <f t="shared" ref="S34:S97" si="3">IF(AND(COUNT(N34,R34)=2, OR($O$10="Last-Mile", $O$10="Transport &amp; Last-Mile")), N34-R34, "")</f>
        <v/>
      </c>
      <c r="T34" s="212"/>
      <c r="U34" s="213">
        <f t="shared" ref="U34:U97" si="4">IF(AND(AB34="Y",I34&lt;&gt;""),1,0)</f>
        <v>0</v>
      </c>
      <c r="V34" s="214">
        <f t="shared" ref="V34:V97" si="5">IF(AND(AB34="Y",I34="Last-Mile &amp; Transport"),1,0)</f>
        <v>0</v>
      </c>
      <c r="W34" s="214"/>
      <c r="X34" s="214"/>
      <c r="Y34" s="213" t="str">
        <f>IF(AB34="Y",COUNT(#REF!), "")</f>
        <v/>
      </c>
      <c r="Z34" s="63"/>
      <c r="AA34" s="66" t="s">
        <v>1802</v>
      </c>
      <c r="AB34" s="66" t="s">
        <v>72</v>
      </c>
      <c r="AC34" s="68">
        <v>49.023629</v>
      </c>
      <c r="AD34" s="68">
        <v>-115.046938</v>
      </c>
      <c r="AE34" s="65" t="s">
        <v>1803</v>
      </c>
      <c r="AF34" s="66">
        <v>7926</v>
      </c>
      <c r="AG34" s="66" t="s">
        <v>74</v>
      </c>
      <c r="AH34" s="66">
        <v>61</v>
      </c>
      <c r="AI34" s="66">
        <v>24</v>
      </c>
      <c r="AJ34" s="66" t="s">
        <v>57</v>
      </c>
      <c r="AK34" s="66" t="s">
        <v>62</v>
      </c>
      <c r="AL34" s="66" t="s">
        <v>62</v>
      </c>
      <c r="AM34" s="66" t="s">
        <v>63</v>
      </c>
      <c r="AN34" s="63" t="str">
        <f t="shared" ref="AN34:AN97" si="6">IF(AB34="Y", CONCATENATE(AA34,"*"), AA34)</f>
        <v>Roosville</v>
      </c>
      <c r="AO34" s="67" t="str">
        <f t="shared" ref="AO34:AO97" si="7">IF(I34="Last-Mile","TRUE",IF(I34="Transport &amp; Last-Mile","TRUE","FALSE"))</f>
        <v>FALSE</v>
      </c>
      <c r="AP34" s="67" t="str">
        <f t="shared" ref="AP34:AP97" si="8">IF(I34="Transport","TRUE",IF(I34="Transport &amp; Last-Mile","TRUE","FALSE"))</f>
        <v>FALSE</v>
      </c>
    </row>
    <row r="35" spans="2:42" x14ac:dyDescent="0.25">
      <c r="B35" s="174">
        <v>7927</v>
      </c>
      <c r="C35" s="6" t="str">
        <f t="shared" si="0"/>
        <v>Grasmere</v>
      </c>
      <c r="D35" s="4" t="s">
        <v>57</v>
      </c>
      <c r="E35" s="5" t="s">
        <v>57</v>
      </c>
      <c r="F35" s="5" t="s">
        <v>62</v>
      </c>
      <c r="G35" s="5" t="s">
        <v>2535</v>
      </c>
      <c r="H35" s="5" t="s">
        <v>2534</v>
      </c>
      <c r="I35" s="299"/>
      <c r="J35" s="346"/>
      <c r="K35" s="346"/>
      <c r="L35" s="346"/>
      <c r="M35" s="347"/>
      <c r="N35" s="1"/>
      <c r="O35" s="2"/>
      <c r="P35" s="194"/>
      <c r="Q35" s="343" t="str">
        <f t="shared" si="1"/>
        <v/>
      </c>
      <c r="R35" s="210" t="str">
        <f t="shared" si="2"/>
        <v/>
      </c>
      <c r="S35" s="211" t="str">
        <f t="shared" si="3"/>
        <v/>
      </c>
      <c r="T35" s="215"/>
      <c r="U35" s="213">
        <f t="shared" si="4"/>
        <v>0</v>
      </c>
      <c r="V35" s="217">
        <f t="shared" si="5"/>
        <v>0</v>
      </c>
      <c r="W35" s="215"/>
      <c r="X35" s="215"/>
      <c r="Y35" s="213" t="str">
        <f>IF(AB35="Y",COUNT(#REF!), "")</f>
        <v/>
      </c>
      <c r="Z35" s="32"/>
      <c r="AA35" s="64" t="s">
        <v>895</v>
      </c>
      <c r="AB35" s="66" t="s">
        <v>72</v>
      </c>
      <c r="AC35" s="65">
        <v>49.1</v>
      </c>
      <c r="AD35" s="65">
        <v>-115.08329999999999</v>
      </c>
      <c r="AE35" s="65" t="s">
        <v>896</v>
      </c>
      <c r="AF35" s="64">
        <v>7927</v>
      </c>
      <c r="AG35" s="64" t="s">
        <v>74</v>
      </c>
      <c r="AH35" s="64">
        <v>86</v>
      </c>
      <c r="AI35" s="64">
        <v>74</v>
      </c>
      <c r="AJ35" s="64" t="s">
        <v>57</v>
      </c>
      <c r="AK35" s="64" t="s">
        <v>62</v>
      </c>
      <c r="AL35" s="66" t="s">
        <v>62</v>
      </c>
      <c r="AM35" s="66" t="s">
        <v>63</v>
      </c>
      <c r="AN35" s="63" t="str">
        <f t="shared" si="6"/>
        <v>Grasmere</v>
      </c>
      <c r="AO35" s="67" t="str">
        <f t="shared" si="7"/>
        <v>FALSE</v>
      </c>
      <c r="AP35" s="67" t="str">
        <f t="shared" si="8"/>
        <v>FALSE</v>
      </c>
    </row>
    <row r="36" spans="2:42" x14ac:dyDescent="0.25">
      <c r="B36" s="174">
        <v>7928</v>
      </c>
      <c r="C36" s="6" t="str">
        <f t="shared" si="0"/>
        <v>Baynes Lake</v>
      </c>
      <c r="D36" s="4" t="s">
        <v>57</v>
      </c>
      <c r="E36" s="5" t="s">
        <v>62</v>
      </c>
      <c r="F36" s="5" t="s">
        <v>62</v>
      </c>
      <c r="G36" s="5" t="s">
        <v>2535</v>
      </c>
      <c r="H36" s="5" t="s">
        <v>2534</v>
      </c>
      <c r="I36" s="299"/>
      <c r="J36" s="346"/>
      <c r="K36" s="346"/>
      <c r="L36" s="346"/>
      <c r="M36" s="347"/>
      <c r="N36" s="1"/>
      <c r="O36" s="2"/>
      <c r="P36" s="194"/>
      <c r="Q36" s="343" t="str">
        <f t="shared" si="1"/>
        <v/>
      </c>
      <c r="R36" s="210" t="str">
        <f t="shared" si="2"/>
        <v/>
      </c>
      <c r="S36" s="211" t="str">
        <f t="shared" si="3"/>
        <v/>
      </c>
      <c r="T36" s="215"/>
      <c r="U36" s="213">
        <f t="shared" si="4"/>
        <v>0</v>
      </c>
      <c r="V36" s="217">
        <f t="shared" si="5"/>
        <v>0</v>
      </c>
      <c r="W36" s="215"/>
      <c r="X36" s="215"/>
      <c r="Y36" s="213" t="str">
        <f>IF(AB36="Y",COUNT(#REF!), "")</f>
        <v/>
      </c>
      <c r="Z36" s="32"/>
      <c r="AA36" s="66" t="s">
        <v>199</v>
      </c>
      <c r="AB36" s="66" t="s">
        <v>72</v>
      </c>
      <c r="AC36" s="68">
        <v>49.2333</v>
      </c>
      <c r="AD36" s="68">
        <v>-115.2167</v>
      </c>
      <c r="AE36" s="65" t="s">
        <v>200</v>
      </c>
      <c r="AF36" s="66">
        <v>7928</v>
      </c>
      <c r="AG36" s="66" t="s">
        <v>74</v>
      </c>
      <c r="AH36" s="66">
        <v>142</v>
      </c>
      <c r="AI36" s="66">
        <v>84</v>
      </c>
      <c r="AJ36" s="66" t="s">
        <v>57</v>
      </c>
      <c r="AK36" s="66" t="s">
        <v>62</v>
      </c>
      <c r="AL36" s="66" t="s">
        <v>57</v>
      </c>
      <c r="AM36" s="66" t="s">
        <v>63</v>
      </c>
      <c r="AN36" s="63" t="str">
        <f t="shared" si="6"/>
        <v>Baynes Lake</v>
      </c>
      <c r="AO36" s="67" t="str">
        <f t="shared" si="7"/>
        <v>FALSE</v>
      </c>
      <c r="AP36" s="67" t="str">
        <f t="shared" si="8"/>
        <v>FALSE</v>
      </c>
    </row>
    <row r="37" spans="2:42" x14ac:dyDescent="0.25">
      <c r="B37" s="174">
        <v>7929</v>
      </c>
      <c r="C37" s="6" t="str">
        <f t="shared" si="0"/>
        <v>Elko</v>
      </c>
      <c r="D37" s="4" t="s">
        <v>57</v>
      </c>
      <c r="E37" s="5" t="s">
        <v>62</v>
      </c>
      <c r="F37" s="5" t="s">
        <v>62</v>
      </c>
      <c r="G37" s="5" t="s">
        <v>2535</v>
      </c>
      <c r="H37" s="5" t="s">
        <v>2534</v>
      </c>
      <c r="I37" s="299"/>
      <c r="J37" s="346"/>
      <c r="K37" s="346"/>
      <c r="L37" s="346"/>
      <c r="M37" s="347"/>
      <c r="N37" s="1"/>
      <c r="O37" s="2"/>
      <c r="P37" s="194"/>
      <c r="Q37" s="343" t="str">
        <f t="shared" si="1"/>
        <v/>
      </c>
      <c r="R37" s="210" t="str">
        <f t="shared" si="2"/>
        <v/>
      </c>
      <c r="S37" s="211" t="str">
        <f t="shared" si="3"/>
        <v/>
      </c>
      <c r="T37" s="215"/>
      <c r="U37" s="213">
        <f t="shared" si="4"/>
        <v>0</v>
      </c>
      <c r="V37" s="217">
        <f t="shared" si="5"/>
        <v>0</v>
      </c>
      <c r="W37" s="215"/>
      <c r="X37" s="215"/>
      <c r="Y37" s="213" t="str">
        <f>IF(AB37="Y",COUNT(#REF!), "")</f>
        <v/>
      </c>
      <c r="Z37" s="32"/>
      <c r="AA37" s="64" t="s">
        <v>715</v>
      </c>
      <c r="AB37" s="66" t="s">
        <v>72</v>
      </c>
      <c r="AC37" s="65">
        <v>49.301222000000003</v>
      </c>
      <c r="AD37" s="65">
        <v>-115.11098800000001</v>
      </c>
      <c r="AE37" s="65" t="s">
        <v>716</v>
      </c>
      <c r="AF37" s="64">
        <v>7929</v>
      </c>
      <c r="AG37" s="64" t="s">
        <v>74</v>
      </c>
      <c r="AH37" s="64">
        <v>243</v>
      </c>
      <c r="AI37" s="64">
        <v>121</v>
      </c>
      <c r="AJ37" s="64" t="s">
        <v>57</v>
      </c>
      <c r="AK37" s="64" t="s">
        <v>62</v>
      </c>
      <c r="AL37" s="66" t="s">
        <v>57</v>
      </c>
      <c r="AM37" s="66" t="s">
        <v>63</v>
      </c>
      <c r="AN37" s="63" t="str">
        <f t="shared" si="6"/>
        <v>Elko</v>
      </c>
      <c r="AO37" s="67" t="str">
        <f t="shared" si="7"/>
        <v>FALSE</v>
      </c>
      <c r="AP37" s="67" t="str">
        <f t="shared" si="8"/>
        <v>FALSE</v>
      </c>
    </row>
    <row r="38" spans="2:42" x14ac:dyDescent="0.25">
      <c r="B38" s="174">
        <v>7930</v>
      </c>
      <c r="C38" s="6" t="str">
        <f t="shared" si="0"/>
        <v>Jaffray</v>
      </c>
      <c r="D38" s="4" t="s">
        <v>57</v>
      </c>
      <c r="E38" s="5" t="s">
        <v>62</v>
      </c>
      <c r="F38" s="5" t="s">
        <v>62</v>
      </c>
      <c r="G38" s="5" t="s">
        <v>2535</v>
      </c>
      <c r="H38" s="5" t="s">
        <v>2534</v>
      </c>
      <c r="I38" s="299"/>
      <c r="J38" s="346"/>
      <c r="K38" s="346"/>
      <c r="L38" s="346"/>
      <c r="M38" s="347"/>
      <c r="N38" s="1"/>
      <c r="O38" s="2"/>
      <c r="P38" s="194"/>
      <c r="Q38" s="343" t="str">
        <f t="shared" si="1"/>
        <v/>
      </c>
      <c r="R38" s="210" t="str">
        <f t="shared" si="2"/>
        <v/>
      </c>
      <c r="S38" s="211" t="str">
        <f t="shared" si="3"/>
        <v/>
      </c>
      <c r="T38" s="215"/>
      <c r="U38" s="213">
        <f t="shared" si="4"/>
        <v>0</v>
      </c>
      <c r="V38" s="217">
        <f t="shared" si="5"/>
        <v>0</v>
      </c>
      <c r="W38" s="215"/>
      <c r="X38" s="215"/>
      <c r="Y38" s="213" t="str">
        <f>IF(AB38="Y",COUNT(#REF!), "")</f>
        <v/>
      </c>
      <c r="Z38" s="32"/>
      <c r="AA38" s="66" t="s">
        <v>1037</v>
      </c>
      <c r="AB38" s="66" t="s">
        <v>72</v>
      </c>
      <c r="AC38" s="68">
        <v>49.374423999999998</v>
      </c>
      <c r="AD38" s="68">
        <v>-115.30003600000001</v>
      </c>
      <c r="AE38" s="65" t="s">
        <v>1038</v>
      </c>
      <c r="AF38" s="66">
        <v>7930</v>
      </c>
      <c r="AG38" s="66" t="s">
        <v>74</v>
      </c>
      <c r="AH38" s="66">
        <v>788</v>
      </c>
      <c r="AI38" s="66">
        <v>550</v>
      </c>
      <c r="AJ38" s="66" t="s">
        <v>57</v>
      </c>
      <c r="AK38" s="66" t="s">
        <v>62</v>
      </c>
      <c r="AL38" s="66" t="s">
        <v>57</v>
      </c>
      <c r="AM38" s="66" t="s">
        <v>63</v>
      </c>
      <c r="AN38" s="63" t="str">
        <f t="shared" si="6"/>
        <v>Jaffray</v>
      </c>
      <c r="AO38" s="67" t="str">
        <f t="shared" si="7"/>
        <v>FALSE</v>
      </c>
      <c r="AP38" s="67" t="str">
        <f t="shared" si="8"/>
        <v>FALSE</v>
      </c>
    </row>
    <row r="39" spans="2:42" x14ac:dyDescent="0.25">
      <c r="B39" s="174">
        <v>7931</v>
      </c>
      <c r="C39" s="6" t="str">
        <f t="shared" si="0"/>
        <v>Wardner</v>
      </c>
      <c r="D39" s="4" t="s">
        <v>57</v>
      </c>
      <c r="E39" s="5" t="s">
        <v>57</v>
      </c>
      <c r="F39" s="5" t="s">
        <v>62</v>
      </c>
      <c r="G39" s="5" t="s">
        <v>2535</v>
      </c>
      <c r="H39" s="5" t="s">
        <v>2534</v>
      </c>
      <c r="I39" s="299"/>
      <c r="J39" s="346"/>
      <c r="K39" s="346"/>
      <c r="L39" s="346"/>
      <c r="M39" s="347"/>
      <c r="N39" s="1"/>
      <c r="O39" s="2"/>
      <c r="P39" s="194"/>
      <c r="Q39" s="343" t="str">
        <f t="shared" si="1"/>
        <v/>
      </c>
      <c r="R39" s="210" t="str">
        <f t="shared" si="2"/>
        <v/>
      </c>
      <c r="S39" s="211" t="str">
        <f t="shared" si="3"/>
        <v/>
      </c>
      <c r="T39" s="215"/>
      <c r="U39" s="213">
        <f t="shared" si="4"/>
        <v>0</v>
      </c>
      <c r="V39" s="217">
        <f t="shared" si="5"/>
        <v>0</v>
      </c>
      <c r="W39" s="215"/>
      <c r="X39" s="215"/>
      <c r="Y39" s="213" t="str">
        <f>IF(AB39="Y",COUNT(#REF!), "")</f>
        <v/>
      </c>
      <c r="Z39" s="32"/>
      <c r="AA39" s="64" t="s">
        <v>2345</v>
      </c>
      <c r="AB39" s="64" t="s">
        <v>72</v>
      </c>
      <c r="AC39" s="65">
        <v>49.416998999999997</v>
      </c>
      <c r="AD39" s="65">
        <v>-115.428955</v>
      </c>
      <c r="AE39" s="65" t="s">
        <v>2346</v>
      </c>
      <c r="AF39" s="64">
        <v>7931</v>
      </c>
      <c r="AG39" s="64" t="s">
        <v>74</v>
      </c>
      <c r="AH39" s="64">
        <v>99</v>
      </c>
      <c r="AI39" s="64">
        <v>66</v>
      </c>
      <c r="AJ39" s="64" t="s">
        <v>57</v>
      </c>
      <c r="AK39" s="64" t="s">
        <v>62</v>
      </c>
      <c r="AL39" s="66" t="s">
        <v>62</v>
      </c>
      <c r="AM39" s="66" t="s">
        <v>63</v>
      </c>
      <c r="AN39" s="63" t="str">
        <f t="shared" si="6"/>
        <v>Wardner</v>
      </c>
      <c r="AO39" s="67" t="str">
        <f t="shared" si="7"/>
        <v>FALSE</v>
      </c>
      <c r="AP39" s="67" t="str">
        <f t="shared" si="8"/>
        <v>FALSE</v>
      </c>
    </row>
    <row r="40" spans="2:42" x14ac:dyDescent="0.25">
      <c r="B40" s="174">
        <v>7932</v>
      </c>
      <c r="C40" s="6" t="str">
        <f t="shared" si="0"/>
        <v>Bull River</v>
      </c>
      <c r="D40" s="4" t="s">
        <v>57</v>
      </c>
      <c r="E40" s="5" t="s">
        <v>57</v>
      </c>
      <c r="F40" s="5" t="s">
        <v>62</v>
      </c>
      <c r="G40" s="5" t="s">
        <v>2535</v>
      </c>
      <c r="H40" s="5" t="s">
        <v>2534</v>
      </c>
      <c r="I40" s="299"/>
      <c r="J40" s="346"/>
      <c r="K40" s="346"/>
      <c r="L40" s="346"/>
      <c r="M40" s="347"/>
      <c r="N40" s="1"/>
      <c r="O40" s="2"/>
      <c r="P40" s="194"/>
      <c r="Q40" s="343" t="str">
        <f t="shared" si="1"/>
        <v/>
      </c>
      <c r="R40" s="210" t="str">
        <f t="shared" si="2"/>
        <v/>
      </c>
      <c r="S40" s="211" t="str">
        <f t="shared" si="3"/>
        <v/>
      </c>
      <c r="T40" s="215"/>
      <c r="U40" s="213">
        <f t="shared" si="4"/>
        <v>0</v>
      </c>
      <c r="V40" s="217">
        <f t="shared" si="5"/>
        <v>0</v>
      </c>
      <c r="W40" s="215"/>
      <c r="X40" s="215"/>
      <c r="Y40" s="213" t="str">
        <f>IF(AB40="Y",COUNT(#REF!), "")</f>
        <v/>
      </c>
      <c r="Z40" s="32"/>
      <c r="AA40" s="64" t="s">
        <v>359</v>
      </c>
      <c r="AB40" s="64" t="s">
        <v>72</v>
      </c>
      <c r="AC40" s="65">
        <v>49.470053</v>
      </c>
      <c r="AD40" s="65">
        <v>-115.44818100000001</v>
      </c>
      <c r="AE40" s="65" t="s">
        <v>360</v>
      </c>
      <c r="AF40" s="64">
        <v>7932</v>
      </c>
      <c r="AG40" s="64" t="s">
        <v>74</v>
      </c>
      <c r="AH40" s="64">
        <v>58</v>
      </c>
      <c r="AI40" s="64">
        <v>32</v>
      </c>
      <c r="AJ40" s="64" t="s">
        <v>57</v>
      </c>
      <c r="AK40" s="64" t="s">
        <v>62</v>
      </c>
      <c r="AL40" s="66" t="s">
        <v>57</v>
      </c>
      <c r="AM40" s="66" t="s">
        <v>63</v>
      </c>
      <c r="AN40" s="63" t="str">
        <f t="shared" si="6"/>
        <v>Bull River</v>
      </c>
      <c r="AO40" s="67" t="str">
        <f t="shared" si="7"/>
        <v>FALSE</v>
      </c>
      <c r="AP40" s="67" t="str">
        <f t="shared" si="8"/>
        <v>FALSE</v>
      </c>
    </row>
    <row r="41" spans="2:42" x14ac:dyDescent="0.25">
      <c r="B41" s="174">
        <v>7933</v>
      </c>
      <c r="C41" s="6" t="str">
        <f t="shared" si="0"/>
        <v>Mayook</v>
      </c>
      <c r="D41" s="4" t="s">
        <v>57</v>
      </c>
      <c r="E41" s="5" t="s">
        <v>57</v>
      </c>
      <c r="F41" s="5" t="s">
        <v>62</v>
      </c>
      <c r="G41" s="5" t="s">
        <v>2535</v>
      </c>
      <c r="H41" s="5" t="s">
        <v>2534</v>
      </c>
      <c r="I41" s="299"/>
      <c r="J41" s="346"/>
      <c r="K41" s="346"/>
      <c r="L41" s="346"/>
      <c r="M41" s="347"/>
      <c r="N41" s="1"/>
      <c r="O41" s="2"/>
      <c r="P41" s="194"/>
      <c r="Q41" s="343" t="str">
        <f t="shared" si="1"/>
        <v/>
      </c>
      <c r="R41" s="210" t="str">
        <f t="shared" si="2"/>
        <v/>
      </c>
      <c r="S41" s="211" t="str">
        <f t="shared" si="3"/>
        <v/>
      </c>
      <c r="T41" s="215"/>
      <c r="U41" s="213">
        <f t="shared" si="4"/>
        <v>0</v>
      </c>
      <c r="V41" s="217">
        <f t="shared" si="5"/>
        <v>0</v>
      </c>
      <c r="W41" s="215"/>
      <c r="X41" s="215"/>
      <c r="Y41" s="213" t="str">
        <f>IF(AB41="Y",COUNT(#REF!), "")</f>
        <v/>
      </c>
      <c r="Z41" s="32"/>
      <c r="AA41" s="66" t="s">
        <v>1332</v>
      </c>
      <c r="AB41" s="66" t="s">
        <v>72</v>
      </c>
      <c r="AC41" s="68">
        <v>49.486908</v>
      </c>
      <c r="AD41" s="68">
        <v>-115.576893</v>
      </c>
      <c r="AE41" s="65" t="s">
        <v>1333</v>
      </c>
      <c r="AF41" s="66">
        <v>7933</v>
      </c>
      <c r="AG41" s="66" t="s">
        <v>74</v>
      </c>
      <c r="AH41" s="66">
        <v>29</v>
      </c>
      <c r="AI41" s="66">
        <v>20</v>
      </c>
      <c r="AJ41" s="66" t="s">
        <v>57</v>
      </c>
      <c r="AK41" s="66" t="s">
        <v>62</v>
      </c>
      <c r="AL41" s="66" t="s">
        <v>57</v>
      </c>
      <c r="AM41" s="66" t="s">
        <v>63</v>
      </c>
      <c r="AN41" s="63" t="str">
        <f t="shared" si="6"/>
        <v>Mayook</v>
      </c>
      <c r="AO41" s="67" t="str">
        <f t="shared" si="7"/>
        <v>FALSE</v>
      </c>
      <c r="AP41" s="67" t="str">
        <f t="shared" si="8"/>
        <v>FALSE</v>
      </c>
    </row>
    <row r="42" spans="2:42" x14ac:dyDescent="0.25">
      <c r="B42" s="174">
        <v>7934</v>
      </c>
      <c r="C42" s="6" t="str">
        <f t="shared" si="0"/>
        <v>Cranbrook</v>
      </c>
      <c r="D42" s="4" t="s">
        <v>62</v>
      </c>
      <c r="E42" s="5" t="s">
        <v>62</v>
      </c>
      <c r="F42" s="5" t="s">
        <v>62</v>
      </c>
      <c r="G42" s="5" t="s">
        <v>2535</v>
      </c>
      <c r="H42" s="5" t="s">
        <v>2534</v>
      </c>
      <c r="I42" s="299"/>
      <c r="J42" s="346"/>
      <c r="K42" s="346"/>
      <c r="L42" s="346"/>
      <c r="M42" s="347"/>
      <c r="N42" s="1"/>
      <c r="O42" s="2"/>
      <c r="P42" s="194"/>
      <c r="Q42" s="343" t="str">
        <f t="shared" si="1"/>
        <v/>
      </c>
      <c r="R42" s="210" t="str">
        <f t="shared" si="2"/>
        <v/>
      </c>
      <c r="S42" s="211" t="str">
        <f t="shared" si="3"/>
        <v/>
      </c>
      <c r="T42" s="215"/>
      <c r="U42" s="213">
        <f t="shared" si="4"/>
        <v>0</v>
      </c>
      <c r="V42" s="217">
        <f t="shared" si="5"/>
        <v>0</v>
      </c>
      <c r="W42" s="215"/>
      <c r="X42" s="215"/>
      <c r="Y42" s="213" t="str">
        <f>IF(AB42="Y",COUNT(#REF!), "")</f>
        <v/>
      </c>
      <c r="Z42" s="32"/>
      <c r="AA42" s="64" t="s">
        <v>559</v>
      </c>
      <c r="AB42" s="66" t="s">
        <v>72</v>
      </c>
      <c r="AC42" s="65">
        <v>49.515487</v>
      </c>
      <c r="AD42" s="65">
        <v>-115.75889599999999</v>
      </c>
      <c r="AE42" s="65" t="s">
        <v>560</v>
      </c>
      <c r="AF42" s="64">
        <v>7934</v>
      </c>
      <c r="AG42" s="64" t="s">
        <v>74</v>
      </c>
      <c r="AH42" s="64">
        <v>7426</v>
      </c>
      <c r="AI42" s="64">
        <v>3583</v>
      </c>
      <c r="AJ42" s="64" t="s">
        <v>62</v>
      </c>
      <c r="AK42" s="64" t="s">
        <v>57</v>
      </c>
      <c r="AL42" s="66" t="s">
        <v>62</v>
      </c>
      <c r="AM42" s="66" t="s">
        <v>63</v>
      </c>
      <c r="AN42" s="63" t="str">
        <f t="shared" si="6"/>
        <v>Cranbrook</v>
      </c>
      <c r="AO42" s="67" t="str">
        <f t="shared" si="7"/>
        <v>FALSE</v>
      </c>
      <c r="AP42" s="67" t="str">
        <f t="shared" si="8"/>
        <v>FALSE</v>
      </c>
    </row>
    <row r="43" spans="2:42" x14ac:dyDescent="0.25">
      <c r="B43" s="174">
        <v>7935</v>
      </c>
      <c r="C43" s="6" t="str">
        <f t="shared" si="0"/>
        <v>Cokato</v>
      </c>
      <c r="D43" s="4" t="s">
        <v>62</v>
      </c>
      <c r="E43" s="5" t="s">
        <v>62</v>
      </c>
      <c r="F43" s="5" t="s">
        <v>62</v>
      </c>
      <c r="G43" s="5" t="s">
        <v>2535</v>
      </c>
      <c r="H43" s="5" t="s">
        <v>2534</v>
      </c>
      <c r="I43" s="299"/>
      <c r="J43" s="346"/>
      <c r="K43" s="346"/>
      <c r="L43" s="346"/>
      <c r="M43" s="347"/>
      <c r="N43" s="1"/>
      <c r="O43" s="2"/>
      <c r="P43" s="194"/>
      <c r="Q43" s="343" t="str">
        <f t="shared" si="1"/>
        <v/>
      </c>
      <c r="R43" s="210" t="str">
        <f t="shared" si="2"/>
        <v/>
      </c>
      <c r="S43" s="211" t="str">
        <f t="shared" si="3"/>
        <v/>
      </c>
      <c r="T43" s="215"/>
      <c r="U43" s="213">
        <f t="shared" si="4"/>
        <v>0</v>
      </c>
      <c r="V43" s="217">
        <f t="shared" si="5"/>
        <v>0</v>
      </c>
      <c r="W43" s="215"/>
      <c r="X43" s="215"/>
      <c r="Y43" s="213" t="str">
        <f>IF(AB43="Y",COUNT(#REF!), "")</f>
        <v/>
      </c>
      <c r="Z43" s="32"/>
      <c r="AA43" s="66" t="s">
        <v>516</v>
      </c>
      <c r="AB43" s="64" t="s">
        <v>72</v>
      </c>
      <c r="AC43" s="68">
        <v>49.466700000000003</v>
      </c>
      <c r="AD43" s="68">
        <v>-115.066699</v>
      </c>
      <c r="AE43" s="65" t="s">
        <v>517</v>
      </c>
      <c r="AF43" s="66">
        <v>7935</v>
      </c>
      <c r="AG43" s="66" t="s">
        <v>74</v>
      </c>
      <c r="AH43" s="66">
        <v>223</v>
      </c>
      <c r="AI43" s="66">
        <v>547</v>
      </c>
      <c r="AJ43" s="66" t="s">
        <v>62</v>
      </c>
      <c r="AK43" s="66" t="s">
        <v>57</v>
      </c>
      <c r="AL43" s="66" t="s">
        <v>57</v>
      </c>
      <c r="AM43" s="66" t="s">
        <v>63</v>
      </c>
      <c r="AN43" s="63" t="str">
        <f t="shared" si="6"/>
        <v>Cokato</v>
      </c>
      <c r="AO43" s="67" t="str">
        <f t="shared" si="7"/>
        <v>FALSE</v>
      </c>
      <c r="AP43" s="67" t="str">
        <f t="shared" si="8"/>
        <v>FALSE</v>
      </c>
    </row>
    <row r="44" spans="2:42" x14ac:dyDescent="0.25">
      <c r="B44" s="174">
        <v>7936</v>
      </c>
      <c r="C44" s="6" t="str">
        <f t="shared" si="0"/>
        <v>Fernie</v>
      </c>
      <c r="D44" s="4" t="s">
        <v>62</v>
      </c>
      <c r="E44" s="5" t="s">
        <v>62</v>
      </c>
      <c r="F44" s="5" t="s">
        <v>62</v>
      </c>
      <c r="G44" s="5" t="s">
        <v>2535</v>
      </c>
      <c r="H44" s="5" t="s">
        <v>2534</v>
      </c>
      <c r="I44" s="299"/>
      <c r="J44" s="346"/>
      <c r="K44" s="346"/>
      <c r="L44" s="346"/>
      <c r="M44" s="347"/>
      <c r="N44" s="1"/>
      <c r="O44" s="2"/>
      <c r="P44" s="194"/>
      <c r="Q44" s="343" t="str">
        <f t="shared" si="1"/>
        <v/>
      </c>
      <c r="R44" s="210" t="str">
        <f t="shared" si="2"/>
        <v/>
      </c>
      <c r="S44" s="211" t="str">
        <f t="shared" si="3"/>
        <v/>
      </c>
      <c r="T44" s="215"/>
      <c r="U44" s="213">
        <f t="shared" si="4"/>
        <v>0</v>
      </c>
      <c r="V44" s="217">
        <f t="shared" si="5"/>
        <v>0</v>
      </c>
      <c r="W44" s="215"/>
      <c r="X44" s="215"/>
      <c r="Y44" s="213" t="str">
        <f>IF(AB44="Y",COUNT(#REF!), "")</f>
        <v/>
      </c>
      <c r="Z44" s="32"/>
      <c r="AA44" s="64" t="s">
        <v>766</v>
      </c>
      <c r="AB44" s="66" t="s">
        <v>72</v>
      </c>
      <c r="AC44" s="65">
        <v>49.506760999999997</v>
      </c>
      <c r="AD44" s="65">
        <v>-115.06880200000001</v>
      </c>
      <c r="AE44" s="65" t="s">
        <v>767</v>
      </c>
      <c r="AF44" s="64">
        <v>7936</v>
      </c>
      <c r="AG44" s="64" t="s">
        <v>74</v>
      </c>
      <c r="AH44" s="64">
        <v>4432</v>
      </c>
      <c r="AI44" s="64">
        <v>2453</v>
      </c>
      <c r="AJ44" s="64" t="s">
        <v>62</v>
      </c>
      <c r="AK44" s="64" t="s">
        <v>57</v>
      </c>
      <c r="AL44" s="66" t="s">
        <v>62</v>
      </c>
      <c r="AM44" s="66" t="s">
        <v>63</v>
      </c>
      <c r="AN44" s="63" t="str">
        <f t="shared" si="6"/>
        <v>Fernie</v>
      </c>
      <c r="AO44" s="67" t="str">
        <f t="shared" si="7"/>
        <v>FALSE</v>
      </c>
      <c r="AP44" s="67" t="str">
        <f t="shared" si="8"/>
        <v>FALSE</v>
      </c>
    </row>
    <row r="45" spans="2:42" x14ac:dyDescent="0.25">
      <c r="B45" s="174">
        <v>7937</v>
      </c>
      <c r="C45" s="6" t="str">
        <f t="shared" si="0"/>
        <v>Hosmer</v>
      </c>
      <c r="D45" s="4" t="s">
        <v>62</v>
      </c>
      <c r="E45" s="5" t="s">
        <v>62</v>
      </c>
      <c r="F45" s="5" t="s">
        <v>62</v>
      </c>
      <c r="G45" s="5" t="s">
        <v>2535</v>
      </c>
      <c r="H45" s="5" t="s">
        <v>2534</v>
      </c>
      <c r="I45" s="299"/>
      <c r="J45" s="346"/>
      <c r="K45" s="346"/>
      <c r="L45" s="346"/>
      <c r="M45" s="347"/>
      <c r="N45" s="1"/>
      <c r="O45" s="2"/>
      <c r="P45" s="194"/>
      <c r="Q45" s="343" t="str">
        <f t="shared" si="1"/>
        <v/>
      </c>
      <c r="R45" s="210" t="str">
        <f t="shared" si="2"/>
        <v/>
      </c>
      <c r="S45" s="211" t="str">
        <f t="shared" si="3"/>
        <v/>
      </c>
      <c r="T45" s="215"/>
      <c r="U45" s="213">
        <f t="shared" si="4"/>
        <v>0</v>
      </c>
      <c r="V45" s="217">
        <f t="shared" si="5"/>
        <v>0</v>
      </c>
      <c r="W45" s="215"/>
      <c r="X45" s="215"/>
      <c r="Y45" s="213" t="str">
        <f>IF(AB45="Y",COUNT(#REF!), "")</f>
        <v/>
      </c>
      <c r="Z45" s="32"/>
      <c r="AA45" s="66" t="s">
        <v>997</v>
      </c>
      <c r="AB45" s="66" t="s">
        <v>72</v>
      </c>
      <c r="AC45" s="68">
        <v>49.589651000000003</v>
      </c>
      <c r="AD45" s="68">
        <v>-114.964499</v>
      </c>
      <c r="AE45" s="65" t="s">
        <v>998</v>
      </c>
      <c r="AF45" s="66">
        <v>7937</v>
      </c>
      <c r="AG45" s="66" t="s">
        <v>74</v>
      </c>
      <c r="AH45" s="66">
        <v>123</v>
      </c>
      <c r="AI45" s="66">
        <v>67</v>
      </c>
      <c r="AJ45" s="66" t="s">
        <v>62</v>
      </c>
      <c r="AK45" s="66" t="s">
        <v>57</v>
      </c>
      <c r="AL45" s="66" t="s">
        <v>57</v>
      </c>
      <c r="AM45" s="66" t="s">
        <v>63</v>
      </c>
      <c r="AN45" s="63" t="str">
        <f t="shared" si="6"/>
        <v>Hosmer</v>
      </c>
      <c r="AO45" s="67" t="str">
        <f t="shared" si="7"/>
        <v>FALSE</v>
      </c>
      <c r="AP45" s="67" t="str">
        <f t="shared" si="8"/>
        <v>FALSE</v>
      </c>
    </row>
    <row r="46" spans="2:42" x14ac:dyDescent="0.25">
      <c r="B46" s="174">
        <v>7938</v>
      </c>
      <c r="C46" s="6" t="str">
        <f t="shared" si="0"/>
        <v>Sparwood</v>
      </c>
      <c r="D46" s="4" t="s">
        <v>62</v>
      </c>
      <c r="E46" s="5" t="s">
        <v>62</v>
      </c>
      <c r="F46" s="5" t="s">
        <v>62</v>
      </c>
      <c r="G46" s="5" t="s">
        <v>2535</v>
      </c>
      <c r="H46" s="5" t="s">
        <v>2534</v>
      </c>
      <c r="I46" s="299"/>
      <c r="J46" s="346"/>
      <c r="K46" s="346"/>
      <c r="L46" s="346"/>
      <c r="M46" s="347"/>
      <c r="N46" s="1"/>
      <c r="O46" s="2"/>
      <c r="P46" s="194"/>
      <c r="Q46" s="343" t="str">
        <f t="shared" si="1"/>
        <v/>
      </c>
      <c r="R46" s="210" t="str">
        <f t="shared" si="2"/>
        <v/>
      </c>
      <c r="S46" s="211" t="str">
        <f t="shared" si="3"/>
        <v/>
      </c>
      <c r="T46" s="215"/>
      <c r="U46" s="213">
        <f t="shared" si="4"/>
        <v>0</v>
      </c>
      <c r="V46" s="217">
        <f t="shared" si="5"/>
        <v>0</v>
      </c>
      <c r="W46" s="215"/>
      <c r="X46" s="215"/>
      <c r="Y46" s="213" t="str">
        <f>IF(AB46="Y",COUNT(#REF!), "")</f>
        <v/>
      </c>
      <c r="Z46" s="32"/>
      <c r="AA46" s="66" t="s">
        <v>2050</v>
      </c>
      <c r="AB46" s="66" t="s">
        <v>72</v>
      </c>
      <c r="AC46" s="68">
        <v>49.732621999999999</v>
      </c>
      <c r="AD46" s="68">
        <v>-114.891904</v>
      </c>
      <c r="AE46" s="65" t="s">
        <v>2051</v>
      </c>
      <c r="AF46" s="66">
        <v>7938</v>
      </c>
      <c r="AG46" s="66" t="s">
        <v>74</v>
      </c>
      <c r="AH46" s="66">
        <v>3307</v>
      </c>
      <c r="AI46" s="66">
        <v>1880</v>
      </c>
      <c r="AJ46" s="66" t="s">
        <v>62</v>
      </c>
      <c r="AK46" s="66" t="s">
        <v>57</v>
      </c>
      <c r="AL46" s="66" t="s">
        <v>57</v>
      </c>
      <c r="AM46" s="66" t="s">
        <v>63</v>
      </c>
      <c r="AN46" s="63" t="str">
        <f t="shared" si="6"/>
        <v>Sparwood</v>
      </c>
      <c r="AO46" s="67" t="str">
        <f t="shared" si="7"/>
        <v>FALSE</v>
      </c>
      <c r="AP46" s="67" t="str">
        <f t="shared" si="8"/>
        <v>FALSE</v>
      </c>
    </row>
    <row r="47" spans="2:42" x14ac:dyDescent="0.25">
      <c r="B47" s="174">
        <v>7939</v>
      </c>
      <c r="C47" s="6" t="str">
        <f t="shared" si="0"/>
        <v>Elkford</v>
      </c>
      <c r="D47" s="4" t="s">
        <v>62</v>
      </c>
      <c r="E47" s="5" t="s">
        <v>62</v>
      </c>
      <c r="F47" s="5" t="s">
        <v>62</v>
      </c>
      <c r="G47" s="5" t="s">
        <v>2535</v>
      </c>
      <c r="H47" s="5" t="s">
        <v>2534</v>
      </c>
      <c r="I47" s="299"/>
      <c r="J47" s="346"/>
      <c r="K47" s="346"/>
      <c r="L47" s="346"/>
      <c r="M47" s="347"/>
      <c r="N47" s="1"/>
      <c r="O47" s="2"/>
      <c r="P47" s="194"/>
      <c r="Q47" s="343" t="str">
        <f t="shared" si="1"/>
        <v/>
      </c>
      <c r="R47" s="210" t="str">
        <f t="shared" si="2"/>
        <v/>
      </c>
      <c r="S47" s="211" t="str">
        <f t="shared" si="3"/>
        <v/>
      </c>
      <c r="T47" s="215"/>
      <c r="U47" s="213">
        <f t="shared" si="4"/>
        <v>0</v>
      </c>
      <c r="V47" s="217">
        <f t="shared" si="5"/>
        <v>0</v>
      </c>
      <c r="W47" s="215"/>
      <c r="X47" s="215"/>
      <c r="Y47" s="213" t="str">
        <f>IF(AB47="Y",COUNT(#REF!), "")</f>
        <v/>
      </c>
      <c r="Z47" s="32"/>
      <c r="AA47" s="66" t="s">
        <v>713</v>
      </c>
      <c r="AB47" s="64" t="s">
        <v>72</v>
      </c>
      <c r="AC47" s="68">
        <v>50.010440000000003</v>
      </c>
      <c r="AD47" s="68">
        <v>-114.929557</v>
      </c>
      <c r="AE47" s="65" t="s">
        <v>714</v>
      </c>
      <c r="AF47" s="66">
        <v>7939</v>
      </c>
      <c r="AG47" s="66" t="s">
        <v>74</v>
      </c>
      <c r="AH47" s="66">
        <v>2499</v>
      </c>
      <c r="AI47" s="66">
        <v>1519</v>
      </c>
      <c r="AJ47" s="66" t="s">
        <v>62</v>
      </c>
      <c r="AK47" s="66" t="s">
        <v>57</v>
      </c>
      <c r="AL47" s="66" t="s">
        <v>57</v>
      </c>
      <c r="AM47" s="66" t="s">
        <v>63</v>
      </c>
      <c r="AN47" s="63" t="str">
        <f t="shared" si="6"/>
        <v>Elkford</v>
      </c>
      <c r="AO47" s="67" t="str">
        <f t="shared" si="7"/>
        <v>FALSE</v>
      </c>
      <c r="AP47" s="67" t="str">
        <f t="shared" si="8"/>
        <v>FALSE</v>
      </c>
    </row>
    <row r="48" spans="2:42" x14ac:dyDescent="0.25">
      <c r="B48" s="174">
        <v>7940</v>
      </c>
      <c r="C48" s="6" t="str">
        <f t="shared" si="0"/>
        <v>Moyie</v>
      </c>
      <c r="D48" s="4" t="s">
        <v>62</v>
      </c>
      <c r="E48" s="5" t="s">
        <v>62</v>
      </c>
      <c r="F48" s="5" t="s">
        <v>62</v>
      </c>
      <c r="G48" s="5" t="s">
        <v>2535</v>
      </c>
      <c r="H48" s="5" t="s">
        <v>2534</v>
      </c>
      <c r="I48" s="299"/>
      <c r="J48" s="346"/>
      <c r="K48" s="346"/>
      <c r="L48" s="346"/>
      <c r="M48" s="347"/>
      <c r="N48" s="1"/>
      <c r="O48" s="2"/>
      <c r="P48" s="194"/>
      <c r="Q48" s="343" t="str">
        <f t="shared" si="1"/>
        <v/>
      </c>
      <c r="R48" s="210" t="str">
        <f t="shared" si="2"/>
        <v/>
      </c>
      <c r="S48" s="211" t="str">
        <f t="shared" si="3"/>
        <v/>
      </c>
      <c r="T48" s="215"/>
      <c r="U48" s="213">
        <f t="shared" si="4"/>
        <v>0</v>
      </c>
      <c r="V48" s="217">
        <f t="shared" si="5"/>
        <v>0</v>
      </c>
      <c r="W48" s="215"/>
      <c r="X48" s="215"/>
      <c r="Y48" s="213" t="str">
        <f>IF(AB48="Y",COUNT(#REF!), "")</f>
        <v/>
      </c>
      <c r="Z48" s="32"/>
      <c r="AA48" s="66" t="s">
        <v>1424</v>
      </c>
      <c r="AB48" s="66" t="s">
        <v>72</v>
      </c>
      <c r="AC48" s="68">
        <v>49.288787999999997</v>
      </c>
      <c r="AD48" s="68">
        <v>-115.83158</v>
      </c>
      <c r="AE48" s="65" t="s">
        <v>1425</v>
      </c>
      <c r="AF48" s="66">
        <v>7940</v>
      </c>
      <c r="AG48" s="66" t="s">
        <v>74</v>
      </c>
      <c r="AH48" s="66">
        <v>125</v>
      </c>
      <c r="AI48" s="66">
        <v>113</v>
      </c>
      <c r="AJ48" s="66" t="s">
        <v>57</v>
      </c>
      <c r="AK48" s="66" t="s">
        <v>62</v>
      </c>
      <c r="AL48" s="66" t="s">
        <v>57</v>
      </c>
      <c r="AM48" s="66" t="s">
        <v>63</v>
      </c>
      <c r="AN48" s="63" t="str">
        <f t="shared" si="6"/>
        <v>Moyie</v>
      </c>
      <c r="AO48" s="67" t="str">
        <f t="shared" si="7"/>
        <v>FALSE</v>
      </c>
      <c r="AP48" s="67" t="str">
        <f t="shared" si="8"/>
        <v>FALSE</v>
      </c>
    </row>
    <row r="49" spans="2:42" x14ac:dyDescent="0.25">
      <c r="B49" s="174">
        <v>7941</v>
      </c>
      <c r="C49" s="6" t="str">
        <f t="shared" si="0"/>
        <v>Yahk</v>
      </c>
      <c r="D49" s="4" t="s">
        <v>57</v>
      </c>
      <c r="E49" s="5" t="s">
        <v>62</v>
      </c>
      <c r="F49" s="5" t="s">
        <v>62</v>
      </c>
      <c r="G49" s="5" t="s">
        <v>2536</v>
      </c>
      <c r="H49" s="5" t="s">
        <v>2534</v>
      </c>
      <c r="I49" s="299"/>
      <c r="J49" s="346"/>
      <c r="K49" s="346"/>
      <c r="L49" s="346"/>
      <c r="M49" s="347"/>
      <c r="N49" s="1"/>
      <c r="O49" s="2"/>
      <c r="P49" s="194"/>
      <c r="Q49" s="343" t="str">
        <f t="shared" si="1"/>
        <v/>
      </c>
      <c r="R49" s="210" t="str">
        <f t="shared" si="2"/>
        <v/>
      </c>
      <c r="S49" s="211" t="str">
        <f t="shared" si="3"/>
        <v/>
      </c>
      <c r="T49" s="215"/>
      <c r="U49" s="213">
        <f t="shared" si="4"/>
        <v>0</v>
      </c>
      <c r="V49" s="217">
        <f t="shared" si="5"/>
        <v>0</v>
      </c>
      <c r="W49" s="215"/>
      <c r="X49" s="215"/>
      <c r="Y49" s="213" t="str">
        <f>IF(AB49="Y",COUNT(#REF!), "")</f>
        <v/>
      </c>
      <c r="Z49" s="32"/>
      <c r="AA49" s="64" t="s">
        <v>2460</v>
      </c>
      <c r="AB49" s="64" t="s">
        <v>72</v>
      </c>
      <c r="AC49" s="65">
        <v>49.085002000000003</v>
      </c>
      <c r="AD49" s="65">
        <v>-116.08189299999999</v>
      </c>
      <c r="AE49" s="65" t="s">
        <v>2461</v>
      </c>
      <c r="AF49" s="64">
        <v>7941</v>
      </c>
      <c r="AG49" s="64" t="s">
        <v>74</v>
      </c>
      <c r="AH49" s="64">
        <v>78</v>
      </c>
      <c r="AI49" s="64">
        <v>44</v>
      </c>
      <c r="AJ49" s="64" t="s">
        <v>57</v>
      </c>
      <c r="AK49" s="64" t="s">
        <v>62</v>
      </c>
      <c r="AL49" s="66" t="s">
        <v>57</v>
      </c>
      <c r="AM49" s="66" t="s">
        <v>63</v>
      </c>
      <c r="AN49" s="63" t="str">
        <f t="shared" si="6"/>
        <v>Yahk</v>
      </c>
      <c r="AO49" s="67" t="str">
        <f t="shared" si="7"/>
        <v>FALSE</v>
      </c>
      <c r="AP49" s="67" t="str">
        <f t="shared" si="8"/>
        <v>FALSE</v>
      </c>
    </row>
    <row r="50" spans="2:42" x14ac:dyDescent="0.25">
      <c r="B50" s="174">
        <v>7942</v>
      </c>
      <c r="C50" s="6" t="str">
        <f t="shared" si="0"/>
        <v>Kitchener</v>
      </c>
      <c r="D50" s="4" t="s">
        <v>57</v>
      </c>
      <c r="E50" s="5" t="s">
        <v>62</v>
      </c>
      <c r="F50" s="5" t="s">
        <v>62</v>
      </c>
      <c r="G50" s="5" t="s">
        <v>2536</v>
      </c>
      <c r="H50" s="5" t="s">
        <v>2534</v>
      </c>
      <c r="I50" s="299"/>
      <c r="J50" s="346"/>
      <c r="K50" s="346"/>
      <c r="L50" s="346"/>
      <c r="M50" s="347"/>
      <c r="N50" s="1"/>
      <c r="O50" s="2"/>
      <c r="P50" s="194"/>
      <c r="Q50" s="343" t="str">
        <f t="shared" si="1"/>
        <v/>
      </c>
      <c r="R50" s="210" t="str">
        <f t="shared" si="2"/>
        <v/>
      </c>
      <c r="S50" s="211" t="str">
        <f t="shared" si="3"/>
        <v/>
      </c>
      <c r="T50" s="215"/>
      <c r="U50" s="213">
        <f t="shared" si="4"/>
        <v>0</v>
      </c>
      <c r="V50" s="217">
        <f t="shared" si="5"/>
        <v>0</v>
      </c>
      <c r="W50" s="215"/>
      <c r="X50" s="215"/>
      <c r="Y50" s="213" t="str">
        <f>IF(AB50="Y",COUNT(#REF!), "")</f>
        <v/>
      </c>
      <c r="Z50" s="32"/>
      <c r="AA50" s="66" t="s">
        <v>1100</v>
      </c>
      <c r="AB50" s="64" t="s">
        <v>72</v>
      </c>
      <c r="AC50" s="68">
        <v>49.156652000000001</v>
      </c>
      <c r="AD50" s="68">
        <v>-116.33945199999999</v>
      </c>
      <c r="AE50" s="65" t="s">
        <v>1101</v>
      </c>
      <c r="AF50" s="66">
        <v>7942</v>
      </c>
      <c r="AG50" s="66" t="s">
        <v>74</v>
      </c>
      <c r="AH50" s="66">
        <v>132</v>
      </c>
      <c r="AI50" s="66">
        <v>64</v>
      </c>
      <c r="AJ50" s="66" t="s">
        <v>57</v>
      </c>
      <c r="AK50" s="66" t="s">
        <v>62</v>
      </c>
      <c r="AL50" s="66" t="s">
        <v>57</v>
      </c>
      <c r="AM50" s="66" t="s">
        <v>63</v>
      </c>
      <c r="AN50" s="63" t="str">
        <f t="shared" si="6"/>
        <v>Kitchener</v>
      </c>
      <c r="AO50" s="67" t="str">
        <f t="shared" si="7"/>
        <v>FALSE</v>
      </c>
      <c r="AP50" s="67" t="str">
        <f t="shared" si="8"/>
        <v>FALSE</v>
      </c>
    </row>
    <row r="51" spans="2:42" x14ac:dyDescent="0.25">
      <c r="B51" s="174">
        <v>7943</v>
      </c>
      <c r="C51" s="6" t="str">
        <f t="shared" si="0"/>
        <v>Creston</v>
      </c>
      <c r="D51" s="4" t="s">
        <v>62</v>
      </c>
      <c r="E51" s="5" t="s">
        <v>62</v>
      </c>
      <c r="F51" s="5" t="s">
        <v>62</v>
      </c>
      <c r="G51" s="5" t="s">
        <v>2536</v>
      </c>
      <c r="H51" s="5" t="s">
        <v>2534</v>
      </c>
      <c r="I51" s="299"/>
      <c r="J51" s="346"/>
      <c r="K51" s="346"/>
      <c r="L51" s="346"/>
      <c r="M51" s="347"/>
      <c r="N51" s="1"/>
      <c r="O51" s="2"/>
      <c r="P51" s="194"/>
      <c r="Q51" s="343" t="str">
        <f t="shared" si="1"/>
        <v/>
      </c>
      <c r="R51" s="210" t="str">
        <f t="shared" si="2"/>
        <v/>
      </c>
      <c r="S51" s="211" t="str">
        <f t="shared" si="3"/>
        <v/>
      </c>
      <c r="T51" s="215"/>
      <c r="U51" s="213">
        <f t="shared" si="4"/>
        <v>0</v>
      </c>
      <c r="V51" s="217">
        <f t="shared" si="5"/>
        <v>0</v>
      </c>
      <c r="W51" s="215"/>
      <c r="X51" s="215"/>
      <c r="Y51" s="213" t="str">
        <f>IF(AB51="Y",COUNT(#REF!), "")</f>
        <v/>
      </c>
      <c r="Z51" s="32"/>
      <c r="AA51" s="64" t="s">
        <v>567</v>
      </c>
      <c r="AB51" s="66" t="s">
        <v>72</v>
      </c>
      <c r="AC51" s="65">
        <v>49.100619999999999</v>
      </c>
      <c r="AD51" s="65">
        <v>-116.50747800000001</v>
      </c>
      <c r="AE51" s="65" t="s">
        <v>568</v>
      </c>
      <c r="AF51" s="64">
        <v>7943</v>
      </c>
      <c r="AG51" s="64" t="s">
        <v>74</v>
      </c>
      <c r="AH51" s="64">
        <v>4618</v>
      </c>
      <c r="AI51" s="64">
        <v>2368</v>
      </c>
      <c r="AJ51" s="64" t="s">
        <v>62</v>
      </c>
      <c r="AK51" s="64" t="s">
        <v>57</v>
      </c>
      <c r="AL51" s="66" t="s">
        <v>62</v>
      </c>
      <c r="AM51" s="66" t="s">
        <v>63</v>
      </c>
      <c r="AN51" s="63" t="str">
        <f t="shared" si="6"/>
        <v>Creston</v>
      </c>
      <c r="AO51" s="67" t="str">
        <f t="shared" si="7"/>
        <v>FALSE</v>
      </c>
      <c r="AP51" s="67" t="str">
        <f t="shared" si="8"/>
        <v>FALSE</v>
      </c>
    </row>
    <row r="52" spans="2:42" x14ac:dyDescent="0.25">
      <c r="B52" s="174">
        <v>7944</v>
      </c>
      <c r="C52" s="6" t="str">
        <f t="shared" si="0"/>
        <v>Wynndel</v>
      </c>
      <c r="D52" s="4" t="s">
        <v>62</v>
      </c>
      <c r="E52" s="5" t="s">
        <v>62</v>
      </c>
      <c r="F52" s="5" t="s">
        <v>62</v>
      </c>
      <c r="G52" s="5" t="s">
        <v>2536</v>
      </c>
      <c r="H52" s="5" t="s">
        <v>2534</v>
      </c>
      <c r="I52" s="299"/>
      <c r="J52" s="346"/>
      <c r="K52" s="346"/>
      <c r="L52" s="346"/>
      <c r="M52" s="347"/>
      <c r="N52" s="1"/>
      <c r="O52" s="2"/>
      <c r="P52" s="194"/>
      <c r="Q52" s="343" t="str">
        <f t="shared" si="1"/>
        <v/>
      </c>
      <c r="R52" s="210" t="str">
        <f t="shared" si="2"/>
        <v/>
      </c>
      <c r="S52" s="211" t="str">
        <f t="shared" si="3"/>
        <v/>
      </c>
      <c r="T52" s="215"/>
      <c r="U52" s="213">
        <f t="shared" si="4"/>
        <v>0</v>
      </c>
      <c r="V52" s="217">
        <f t="shared" si="5"/>
        <v>0</v>
      </c>
      <c r="W52" s="215"/>
      <c r="X52" s="215"/>
      <c r="Y52" s="213" t="str">
        <f>IF(AB52="Y",COUNT(#REF!), "")</f>
        <v/>
      </c>
      <c r="Z52" s="32"/>
      <c r="AA52" s="66" t="s">
        <v>2450</v>
      </c>
      <c r="AB52" s="66" t="s">
        <v>72</v>
      </c>
      <c r="AC52" s="68">
        <v>49.18</v>
      </c>
      <c r="AD52" s="68">
        <v>-116.55249999999999</v>
      </c>
      <c r="AE52" s="65" t="s">
        <v>2451</v>
      </c>
      <c r="AF52" s="66">
        <v>7944</v>
      </c>
      <c r="AG52" s="66" t="s">
        <v>74</v>
      </c>
      <c r="AH52" s="66">
        <v>559</v>
      </c>
      <c r="AI52" s="66">
        <v>265</v>
      </c>
      <c r="AJ52" s="66" t="s">
        <v>57</v>
      </c>
      <c r="AK52" s="66" t="s">
        <v>57</v>
      </c>
      <c r="AL52" s="66" t="s">
        <v>62</v>
      </c>
      <c r="AM52" s="66" t="s">
        <v>63</v>
      </c>
      <c r="AN52" s="63" t="str">
        <f t="shared" si="6"/>
        <v>Wynndel</v>
      </c>
      <c r="AO52" s="67" t="str">
        <f t="shared" si="7"/>
        <v>FALSE</v>
      </c>
      <c r="AP52" s="67" t="str">
        <f t="shared" si="8"/>
        <v>FALSE</v>
      </c>
    </row>
    <row r="53" spans="2:42" x14ac:dyDescent="0.25">
      <c r="B53" s="174">
        <v>7945</v>
      </c>
      <c r="C53" s="6" t="str">
        <f t="shared" si="0"/>
        <v>Lister</v>
      </c>
      <c r="D53" s="4" t="s">
        <v>57</v>
      </c>
      <c r="E53" s="5" t="s">
        <v>62</v>
      </c>
      <c r="F53" s="5" t="s">
        <v>62</v>
      </c>
      <c r="G53" s="5" t="s">
        <v>2536</v>
      </c>
      <c r="H53" s="5" t="s">
        <v>2534</v>
      </c>
      <c r="I53" s="299"/>
      <c r="J53" s="346"/>
      <c r="K53" s="346"/>
      <c r="L53" s="346"/>
      <c r="M53" s="347"/>
      <c r="N53" s="1"/>
      <c r="O53" s="2"/>
      <c r="P53" s="194"/>
      <c r="Q53" s="343" t="str">
        <f t="shared" si="1"/>
        <v/>
      </c>
      <c r="R53" s="210" t="str">
        <f t="shared" si="2"/>
        <v/>
      </c>
      <c r="S53" s="211" t="str">
        <f t="shared" si="3"/>
        <v/>
      </c>
      <c r="T53" s="215"/>
      <c r="U53" s="213">
        <f t="shared" si="4"/>
        <v>0</v>
      </c>
      <c r="V53" s="217">
        <f t="shared" si="5"/>
        <v>0</v>
      </c>
      <c r="W53" s="215"/>
      <c r="X53" s="215"/>
      <c r="Y53" s="213" t="str">
        <f>IF(AB53="Y",COUNT(#REF!), "")</f>
        <v/>
      </c>
      <c r="Z53" s="32"/>
      <c r="AA53" s="66" t="s">
        <v>1230</v>
      </c>
      <c r="AB53" s="64" t="s">
        <v>72</v>
      </c>
      <c r="AC53" s="68">
        <v>49.047401999999998</v>
      </c>
      <c r="AD53" s="68">
        <v>-116.46307299999999</v>
      </c>
      <c r="AE53" s="65" t="s">
        <v>1231</v>
      </c>
      <c r="AF53" s="66">
        <v>7945</v>
      </c>
      <c r="AG53" s="66" t="s">
        <v>74</v>
      </c>
      <c r="AH53" s="66">
        <v>2844</v>
      </c>
      <c r="AI53" s="66">
        <v>1367</v>
      </c>
      <c r="AJ53" s="66" t="s">
        <v>62</v>
      </c>
      <c r="AK53" s="66" t="s">
        <v>57</v>
      </c>
      <c r="AL53" s="66" t="s">
        <v>57</v>
      </c>
      <c r="AM53" s="66" t="s">
        <v>63</v>
      </c>
      <c r="AN53" s="63" t="str">
        <f t="shared" si="6"/>
        <v>Lister</v>
      </c>
      <c r="AO53" s="67" t="str">
        <f t="shared" si="7"/>
        <v>FALSE</v>
      </c>
      <c r="AP53" s="67" t="str">
        <f t="shared" si="8"/>
        <v>FALSE</v>
      </c>
    </row>
    <row r="54" spans="2:42" x14ac:dyDescent="0.25">
      <c r="B54" s="174">
        <v>7946</v>
      </c>
      <c r="C54" s="6" t="str">
        <f t="shared" si="0"/>
        <v>Canyon</v>
      </c>
      <c r="D54" s="4" t="s">
        <v>62</v>
      </c>
      <c r="E54" s="5" t="s">
        <v>62</v>
      </c>
      <c r="F54" s="5" t="s">
        <v>62</v>
      </c>
      <c r="G54" s="5" t="s">
        <v>2536</v>
      </c>
      <c r="H54" s="5" t="s">
        <v>2534</v>
      </c>
      <c r="I54" s="299"/>
      <c r="J54" s="346"/>
      <c r="K54" s="346"/>
      <c r="L54" s="346"/>
      <c r="M54" s="347"/>
      <c r="N54" s="1"/>
      <c r="O54" s="2"/>
      <c r="P54" s="194"/>
      <c r="Q54" s="343" t="str">
        <f t="shared" si="1"/>
        <v/>
      </c>
      <c r="R54" s="210" t="str">
        <f t="shared" si="2"/>
        <v/>
      </c>
      <c r="S54" s="211" t="str">
        <f t="shared" si="3"/>
        <v/>
      </c>
      <c r="T54" s="215"/>
      <c r="U54" s="213">
        <f t="shared" si="4"/>
        <v>0</v>
      </c>
      <c r="V54" s="217">
        <f t="shared" si="5"/>
        <v>0</v>
      </c>
      <c r="W54" s="215"/>
      <c r="X54" s="215"/>
      <c r="Y54" s="213" t="str">
        <f>IF(AB54="Y",COUNT(#REF!), "")</f>
        <v/>
      </c>
      <c r="Z54" s="32"/>
      <c r="AA54" s="66" t="s">
        <v>399</v>
      </c>
      <c r="AB54" s="64" t="s">
        <v>72</v>
      </c>
      <c r="AC54" s="68">
        <v>49.081266999999997</v>
      </c>
      <c r="AD54" s="68">
        <v>-116.442846</v>
      </c>
      <c r="AE54" s="65" t="s">
        <v>400</v>
      </c>
      <c r="AF54" s="66">
        <v>7946</v>
      </c>
      <c r="AG54" s="66" t="s">
        <v>74</v>
      </c>
      <c r="AH54" s="66">
        <v>412</v>
      </c>
      <c r="AI54" s="66">
        <v>184</v>
      </c>
      <c r="AJ54" s="66" t="s">
        <v>62</v>
      </c>
      <c r="AK54" s="66" t="s">
        <v>57</v>
      </c>
      <c r="AL54" s="66" t="s">
        <v>57</v>
      </c>
      <c r="AM54" s="66" t="s">
        <v>63</v>
      </c>
      <c r="AN54" s="63" t="str">
        <f t="shared" si="6"/>
        <v>Canyon</v>
      </c>
      <c r="AO54" s="67" t="str">
        <f t="shared" si="7"/>
        <v>FALSE</v>
      </c>
      <c r="AP54" s="67" t="str">
        <f t="shared" si="8"/>
        <v>FALSE</v>
      </c>
    </row>
    <row r="55" spans="2:42" x14ac:dyDescent="0.25">
      <c r="B55" s="174">
        <v>7947</v>
      </c>
      <c r="C55" s="6" t="str">
        <f t="shared" si="0"/>
        <v>Huscroft</v>
      </c>
      <c r="D55" s="4" t="s">
        <v>57</v>
      </c>
      <c r="E55" s="5" t="s">
        <v>62</v>
      </c>
      <c r="F55" s="5" t="s">
        <v>62</v>
      </c>
      <c r="G55" s="5" t="s">
        <v>2536</v>
      </c>
      <c r="H55" s="5" t="s">
        <v>2534</v>
      </c>
      <c r="I55" s="299"/>
      <c r="J55" s="346"/>
      <c r="K55" s="346"/>
      <c r="L55" s="346"/>
      <c r="M55" s="347"/>
      <c r="N55" s="1"/>
      <c r="O55" s="2"/>
      <c r="P55" s="194"/>
      <c r="Q55" s="343" t="str">
        <f t="shared" si="1"/>
        <v/>
      </c>
      <c r="R55" s="210" t="str">
        <f t="shared" si="2"/>
        <v/>
      </c>
      <c r="S55" s="211" t="str">
        <f t="shared" si="3"/>
        <v/>
      </c>
      <c r="T55" s="215"/>
      <c r="U55" s="213">
        <f t="shared" si="4"/>
        <v>0</v>
      </c>
      <c r="V55" s="217">
        <f t="shared" si="5"/>
        <v>0</v>
      </c>
      <c r="W55" s="215"/>
      <c r="X55" s="215"/>
      <c r="Y55" s="213" t="str">
        <f>IF(AB55="Y",COUNT(#REF!), "")</f>
        <v/>
      </c>
      <c r="Z55" s="32"/>
      <c r="AA55" s="64" t="s">
        <v>1015</v>
      </c>
      <c r="AB55" s="64" t="s">
        <v>72</v>
      </c>
      <c r="AC55" s="65">
        <v>49.016700999999998</v>
      </c>
      <c r="AD55" s="65">
        <v>-116.4667</v>
      </c>
      <c r="AE55" s="65" t="s">
        <v>1016</v>
      </c>
      <c r="AF55" s="64">
        <v>7947</v>
      </c>
      <c r="AG55" s="64" t="s">
        <v>74</v>
      </c>
      <c r="AH55" s="64">
        <v>544</v>
      </c>
      <c r="AI55" s="64">
        <v>247</v>
      </c>
      <c r="AJ55" s="64" t="s">
        <v>57</v>
      </c>
      <c r="AK55" s="64" t="s">
        <v>62</v>
      </c>
      <c r="AL55" s="66" t="s">
        <v>57</v>
      </c>
      <c r="AM55" s="66" t="s">
        <v>63</v>
      </c>
      <c r="AN55" s="63" t="str">
        <f t="shared" si="6"/>
        <v>Huscroft</v>
      </c>
      <c r="AO55" s="67" t="str">
        <f t="shared" si="7"/>
        <v>FALSE</v>
      </c>
      <c r="AP55" s="67" t="str">
        <f t="shared" si="8"/>
        <v>FALSE</v>
      </c>
    </row>
    <row r="56" spans="2:42" x14ac:dyDescent="0.25">
      <c r="B56" s="174">
        <v>7949</v>
      </c>
      <c r="C56" s="6" t="str">
        <f t="shared" si="0"/>
        <v>Crawford Bay</v>
      </c>
      <c r="D56" s="4" t="s">
        <v>57</v>
      </c>
      <c r="E56" s="5" t="s">
        <v>62</v>
      </c>
      <c r="F56" s="5" t="s">
        <v>62</v>
      </c>
      <c r="G56" s="5" t="s">
        <v>2536</v>
      </c>
      <c r="H56" s="5" t="s">
        <v>2534</v>
      </c>
      <c r="I56" s="299"/>
      <c r="J56" s="346"/>
      <c r="K56" s="346"/>
      <c r="L56" s="346"/>
      <c r="M56" s="347"/>
      <c r="N56" s="1"/>
      <c r="O56" s="2"/>
      <c r="P56" s="194"/>
      <c r="Q56" s="343" t="str">
        <f t="shared" si="1"/>
        <v/>
      </c>
      <c r="R56" s="210" t="str">
        <f t="shared" si="2"/>
        <v/>
      </c>
      <c r="S56" s="211" t="str">
        <f t="shared" si="3"/>
        <v/>
      </c>
      <c r="T56" s="215"/>
      <c r="U56" s="213">
        <f t="shared" si="4"/>
        <v>0</v>
      </c>
      <c r="V56" s="217">
        <f t="shared" si="5"/>
        <v>0</v>
      </c>
      <c r="W56" s="215"/>
      <c r="X56" s="215"/>
      <c r="Y56" s="213" t="str">
        <f>IF(AB56="Y",COUNT(#REF!), "")</f>
        <v/>
      </c>
      <c r="Z56" s="32"/>
      <c r="AA56" s="66" t="s">
        <v>561</v>
      </c>
      <c r="AB56" s="64" t="s">
        <v>72</v>
      </c>
      <c r="AC56" s="68">
        <v>49.676592999999997</v>
      </c>
      <c r="AD56" s="68">
        <v>-116.82243800000001</v>
      </c>
      <c r="AE56" s="65" t="s">
        <v>562</v>
      </c>
      <c r="AF56" s="66">
        <v>7949</v>
      </c>
      <c r="AG56" s="66" t="s">
        <v>74</v>
      </c>
      <c r="AH56" s="66">
        <v>294</v>
      </c>
      <c r="AI56" s="66">
        <v>207</v>
      </c>
      <c r="AJ56" s="66" t="s">
        <v>57</v>
      </c>
      <c r="AK56" s="66" t="s">
        <v>62</v>
      </c>
      <c r="AL56" s="66" t="s">
        <v>62</v>
      </c>
      <c r="AM56" s="66" t="s">
        <v>63</v>
      </c>
      <c r="AN56" s="63" t="str">
        <f t="shared" si="6"/>
        <v>Crawford Bay</v>
      </c>
      <c r="AO56" s="67" t="str">
        <f t="shared" si="7"/>
        <v>FALSE</v>
      </c>
      <c r="AP56" s="67" t="str">
        <f t="shared" si="8"/>
        <v>FALSE</v>
      </c>
    </row>
    <row r="57" spans="2:42" x14ac:dyDescent="0.25">
      <c r="B57" s="174">
        <v>7950</v>
      </c>
      <c r="C57" s="6" t="str">
        <f t="shared" si="0"/>
        <v>Balfour</v>
      </c>
      <c r="D57" s="4" t="s">
        <v>62</v>
      </c>
      <c r="E57" s="5" t="s">
        <v>62</v>
      </c>
      <c r="F57" s="5" t="s">
        <v>62</v>
      </c>
      <c r="G57" s="5" t="s">
        <v>2536</v>
      </c>
      <c r="H57" s="5" t="s">
        <v>2534</v>
      </c>
      <c r="I57" s="299"/>
      <c r="J57" s="346"/>
      <c r="K57" s="346"/>
      <c r="L57" s="346"/>
      <c r="M57" s="347"/>
      <c r="N57" s="1"/>
      <c r="O57" s="2"/>
      <c r="P57" s="194"/>
      <c r="Q57" s="343" t="str">
        <f t="shared" si="1"/>
        <v/>
      </c>
      <c r="R57" s="210" t="str">
        <f t="shared" si="2"/>
        <v/>
      </c>
      <c r="S57" s="211" t="str">
        <f t="shared" si="3"/>
        <v/>
      </c>
      <c r="T57" s="215"/>
      <c r="U57" s="213">
        <f t="shared" si="4"/>
        <v>0</v>
      </c>
      <c r="V57" s="217">
        <f t="shared" si="5"/>
        <v>0</v>
      </c>
      <c r="W57" s="215"/>
      <c r="X57" s="215"/>
      <c r="Y57" s="213" t="str">
        <f>IF(AB57="Y",COUNT(#REF!), "")</f>
        <v/>
      </c>
      <c r="Z57" s="32"/>
      <c r="AA57" s="64" t="s">
        <v>181</v>
      </c>
      <c r="AB57" s="64" t="s">
        <v>72</v>
      </c>
      <c r="AC57" s="65">
        <v>49.628334000000002</v>
      </c>
      <c r="AD57" s="65">
        <v>-116.971805</v>
      </c>
      <c r="AE57" s="65" t="s">
        <v>182</v>
      </c>
      <c r="AF57" s="64">
        <v>7950</v>
      </c>
      <c r="AG57" s="64" t="s">
        <v>74</v>
      </c>
      <c r="AH57" s="64">
        <v>892</v>
      </c>
      <c r="AI57" s="64">
        <v>611</v>
      </c>
      <c r="AJ57" s="64" t="s">
        <v>62</v>
      </c>
      <c r="AK57" s="64" t="s">
        <v>57</v>
      </c>
      <c r="AL57" s="66" t="s">
        <v>57</v>
      </c>
      <c r="AM57" s="66" t="s">
        <v>63</v>
      </c>
      <c r="AN57" s="63" t="str">
        <f t="shared" si="6"/>
        <v>Balfour</v>
      </c>
      <c r="AO57" s="67" t="str">
        <f t="shared" si="7"/>
        <v>FALSE</v>
      </c>
      <c r="AP57" s="67" t="str">
        <f t="shared" si="8"/>
        <v>FALSE</v>
      </c>
    </row>
    <row r="58" spans="2:42" x14ac:dyDescent="0.25">
      <c r="B58" s="174">
        <v>7951</v>
      </c>
      <c r="C58" s="6" t="str">
        <f t="shared" si="0"/>
        <v>Procter</v>
      </c>
      <c r="D58" s="4" t="s">
        <v>62</v>
      </c>
      <c r="E58" s="5" t="s">
        <v>62</v>
      </c>
      <c r="F58" s="5" t="s">
        <v>62</v>
      </c>
      <c r="G58" s="5" t="s">
        <v>2536</v>
      </c>
      <c r="H58" s="5" t="s">
        <v>2534</v>
      </c>
      <c r="I58" s="299"/>
      <c r="J58" s="346"/>
      <c r="K58" s="346"/>
      <c r="L58" s="346"/>
      <c r="M58" s="347"/>
      <c r="N58" s="1"/>
      <c r="O58" s="2"/>
      <c r="P58" s="194"/>
      <c r="Q58" s="343" t="str">
        <f t="shared" si="1"/>
        <v/>
      </c>
      <c r="R58" s="210" t="str">
        <f t="shared" si="2"/>
        <v/>
      </c>
      <c r="S58" s="211" t="str">
        <f t="shared" si="3"/>
        <v/>
      </c>
      <c r="T58" s="215"/>
      <c r="U58" s="213">
        <f t="shared" si="4"/>
        <v>0</v>
      </c>
      <c r="V58" s="217">
        <f t="shared" si="5"/>
        <v>0</v>
      </c>
      <c r="W58" s="215"/>
      <c r="X58" s="215"/>
      <c r="Y58" s="213" t="str">
        <f>IF(AB58="Y",COUNT(#REF!), "")</f>
        <v/>
      </c>
      <c r="Z58" s="32"/>
      <c r="AA58" s="66" t="s">
        <v>1710</v>
      </c>
      <c r="AB58" s="66" t="s">
        <v>72</v>
      </c>
      <c r="AC58" s="68">
        <v>49.615577999999999</v>
      </c>
      <c r="AD58" s="68">
        <v>-116.95582</v>
      </c>
      <c r="AE58" s="65" t="s">
        <v>1711</v>
      </c>
      <c r="AF58" s="66">
        <v>7951</v>
      </c>
      <c r="AG58" s="66" t="s">
        <v>74</v>
      </c>
      <c r="AH58" s="66">
        <v>892</v>
      </c>
      <c r="AI58" s="66">
        <v>611</v>
      </c>
      <c r="AJ58" s="66" t="s">
        <v>62</v>
      </c>
      <c r="AK58" s="66" t="s">
        <v>57</v>
      </c>
      <c r="AL58" s="66" t="s">
        <v>62</v>
      </c>
      <c r="AM58" s="66" t="s">
        <v>63</v>
      </c>
      <c r="AN58" s="63" t="str">
        <f t="shared" si="6"/>
        <v>Procter</v>
      </c>
      <c r="AO58" s="67" t="str">
        <f t="shared" si="7"/>
        <v>FALSE</v>
      </c>
      <c r="AP58" s="67" t="str">
        <f t="shared" si="8"/>
        <v>FALSE</v>
      </c>
    </row>
    <row r="59" spans="2:42" x14ac:dyDescent="0.25">
      <c r="B59" s="174">
        <v>7952</v>
      </c>
      <c r="C59" s="6" t="str">
        <f t="shared" si="0"/>
        <v>Harrop</v>
      </c>
      <c r="D59" s="4" t="s">
        <v>62</v>
      </c>
      <c r="E59" s="5" t="s">
        <v>62</v>
      </c>
      <c r="F59" s="5" t="s">
        <v>62</v>
      </c>
      <c r="G59" s="5" t="s">
        <v>2536</v>
      </c>
      <c r="H59" s="5" t="s">
        <v>2534</v>
      </c>
      <c r="I59" s="299"/>
      <c r="J59" s="346"/>
      <c r="K59" s="346"/>
      <c r="L59" s="346"/>
      <c r="M59" s="347"/>
      <c r="N59" s="1"/>
      <c r="O59" s="2"/>
      <c r="P59" s="194"/>
      <c r="Q59" s="343" t="str">
        <f t="shared" si="1"/>
        <v/>
      </c>
      <c r="R59" s="210" t="str">
        <f t="shared" si="2"/>
        <v/>
      </c>
      <c r="S59" s="211" t="str">
        <f t="shared" si="3"/>
        <v/>
      </c>
      <c r="T59" s="215"/>
      <c r="U59" s="213">
        <f t="shared" si="4"/>
        <v>0</v>
      </c>
      <c r="V59" s="217">
        <f t="shared" si="5"/>
        <v>0</v>
      </c>
      <c r="W59" s="215"/>
      <c r="X59" s="215"/>
      <c r="Y59" s="213" t="str">
        <f>IF(AB59="Y",COUNT(#REF!), "")</f>
        <v/>
      </c>
      <c r="Z59" s="32"/>
      <c r="AA59" s="66" t="s">
        <v>941</v>
      </c>
      <c r="AB59" s="66" t="s">
        <v>72</v>
      </c>
      <c r="AC59" s="68">
        <v>49.601643000000003</v>
      </c>
      <c r="AD59" s="68">
        <v>-117.053224</v>
      </c>
      <c r="AE59" s="65" t="s">
        <v>942</v>
      </c>
      <c r="AF59" s="66">
        <v>7952</v>
      </c>
      <c r="AG59" s="66" t="s">
        <v>74</v>
      </c>
      <c r="AH59" s="66">
        <v>96</v>
      </c>
      <c r="AI59" s="66">
        <v>68</v>
      </c>
      <c r="AJ59" s="66" t="s">
        <v>62</v>
      </c>
      <c r="AK59" s="66" t="s">
        <v>57</v>
      </c>
      <c r="AL59" s="66" t="s">
        <v>62</v>
      </c>
      <c r="AM59" s="66" t="s">
        <v>63</v>
      </c>
      <c r="AN59" s="63" t="str">
        <f t="shared" si="6"/>
        <v>Harrop</v>
      </c>
      <c r="AO59" s="67" t="str">
        <f t="shared" si="7"/>
        <v>FALSE</v>
      </c>
      <c r="AP59" s="67" t="str">
        <f t="shared" si="8"/>
        <v>FALSE</v>
      </c>
    </row>
    <row r="60" spans="2:42" x14ac:dyDescent="0.25">
      <c r="B60" s="174">
        <v>7953</v>
      </c>
      <c r="C60" s="6" t="str">
        <f t="shared" si="0"/>
        <v>Riondel</v>
      </c>
      <c r="D60" s="4" t="s">
        <v>57</v>
      </c>
      <c r="E60" s="5" t="s">
        <v>62</v>
      </c>
      <c r="F60" s="5" t="s">
        <v>62</v>
      </c>
      <c r="G60" s="5" t="s">
        <v>2536</v>
      </c>
      <c r="H60" s="5" t="s">
        <v>2534</v>
      </c>
      <c r="I60" s="299"/>
      <c r="J60" s="346"/>
      <c r="K60" s="346"/>
      <c r="L60" s="346"/>
      <c r="M60" s="347"/>
      <c r="N60" s="1"/>
      <c r="O60" s="2"/>
      <c r="P60" s="194"/>
      <c r="Q60" s="343" t="str">
        <f t="shared" si="1"/>
        <v/>
      </c>
      <c r="R60" s="210" t="str">
        <f t="shared" si="2"/>
        <v/>
      </c>
      <c r="S60" s="211" t="str">
        <f t="shared" si="3"/>
        <v/>
      </c>
      <c r="T60" s="215"/>
      <c r="U60" s="213">
        <f t="shared" si="4"/>
        <v>0</v>
      </c>
      <c r="V60" s="217">
        <f t="shared" si="5"/>
        <v>0</v>
      </c>
      <c r="W60" s="215"/>
      <c r="X60" s="215"/>
      <c r="Y60" s="213" t="str">
        <f>IF(AB60="Y",COUNT(#REF!), "")</f>
        <v/>
      </c>
      <c r="Z60" s="32"/>
      <c r="AA60" s="64" t="s">
        <v>1780</v>
      </c>
      <c r="AB60" s="64" t="s">
        <v>72</v>
      </c>
      <c r="AC60" s="65">
        <v>49.761771000000003</v>
      </c>
      <c r="AD60" s="65">
        <v>-116.856238</v>
      </c>
      <c r="AE60" s="65" t="s">
        <v>1781</v>
      </c>
      <c r="AF60" s="64">
        <v>7953</v>
      </c>
      <c r="AG60" s="64" t="s">
        <v>74</v>
      </c>
      <c r="AH60" s="64">
        <v>271</v>
      </c>
      <c r="AI60" s="64">
        <v>222</v>
      </c>
      <c r="AJ60" s="64" t="s">
        <v>57</v>
      </c>
      <c r="AK60" s="64" t="s">
        <v>62</v>
      </c>
      <c r="AL60" s="66" t="s">
        <v>57</v>
      </c>
      <c r="AM60" s="66" t="s">
        <v>63</v>
      </c>
      <c r="AN60" s="63" t="str">
        <f t="shared" si="6"/>
        <v>Riondel</v>
      </c>
      <c r="AO60" s="67" t="str">
        <f t="shared" si="7"/>
        <v>FALSE</v>
      </c>
      <c r="AP60" s="67" t="str">
        <f t="shared" si="8"/>
        <v>FALSE</v>
      </c>
    </row>
    <row r="61" spans="2:42" x14ac:dyDescent="0.25">
      <c r="B61" s="174">
        <v>7954</v>
      </c>
      <c r="C61" s="6" t="str">
        <f t="shared" si="0"/>
        <v>Ymir</v>
      </c>
      <c r="D61" s="4" t="s">
        <v>57</v>
      </c>
      <c r="E61" s="5" t="s">
        <v>62</v>
      </c>
      <c r="F61" s="5" t="s">
        <v>62</v>
      </c>
      <c r="G61" s="5" t="s">
        <v>2536</v>
      </c>
      <c r="H61" s="5" t="s">
        <v>2534</v>
      </c>
      <c r="I61" s="299"/>
      <c r="J61" s="346"/>
      <c r="K61" s="346"/>
      <c r="L61" s="346"/>
      <c r="M61" s="347"/>
      <c r="N61" s="1"/>
      <c r="O61" s="2"/>
      <c r="P61" s="194"/>
      <c r="Q61" s="343" t="str">
        <f t="shared" si="1"/>
        <v/>
      </c>
      <c r="R61" s="210" t="str">
        <f t="shared" si="2"/>
        <v/>
      </c>
      <c r="S61" s="211" t="str">
        <f t="shared" si="3"/>
        <v/>
      </c>
      <c r="T61" s="215"/>
      <c r="U61" s="213">
        <f t="shared" si="4"/>
        <v>0</v>
      </c>
      <c r="V61" s="217">
        <f t="shared" si="5"/>
        <v>0</v>
      </c>
      <c r="W61" s="215"/>
      <c r="X61" s="215"/>
      <c r="Y61" s="213" t="str">
        <f>IF(AB61="Y",COUNT(#REF!), "")</f>
        <v/>
      </c>
      <c r="Z61" s="32"/>
      <c r="AA61" s="66" t="s">
        <v>2478</v>
      </c>
      <c r="AB61" s="66" t="s">
        <v>72</v>
      </c>
      <c r="AC61" s="68">
        <v>49.283299999999997</v>
      </c>
      <c r="AD61" s="68">
        <v>-117.216701</v>
      </c>
      <c r="AE61" s="65" t="s">
        <v>2479</v>
      </c>
      <c r="AF61" s="66">
        <v>7954</v>
      </c>
      <c r="AG61" s="66" t="s">
        <v>74</v>
      </c>
      <c r="AH61" s="66">
        <v>435</v>
      </c>
      <c r="AI61" s="66">
        <v>195</v>
      </c>
      <c r="AJ61" s="66" t="s">
        <v>57</v>
      </c>
      <c r="AK61" s="66" t="s">
        <v>62</v>
      </c>
      <c r="AL61" s="66" t="s">
        <v>62</v>
      </c>
      <c r="AM61" s="66" t="s">
        <v>63</v>
      </c>
      <c r="AN61" s="63" t="str">
        <f t="shared" si="6"/>
        <v>Ymir</v>
      </c>
      <c r="AO61" s="67" t="str">
        <f t="shared" si="7"/>
        <v>FALSE</v>
      </c>
      <c r="AP61" s="67" t="str">
        <f t="shared" si="8"/>
        <v>FALSE</v>
      </c>
    </row>
    <row r="62" spans="2:42" x14ac:dyDescent="0.25">
      <c r="B62" s="174">
        <v>7955</v>
      </c>
      <c r="C62" s="6" t="str">
        <f t="shared" si="0"/>
        <v>Six Mile</v>
      </c>
      <c r="D62" s="4" t="s">
        <v>62</v>
      </c>
      <c r="E62" s="5" t="s">
        <v>62</v>
      </c>
      <c r="F62" s="5" t="s">
        <v>62</v>
      </c>
      <c r="G62" s="5" t="s">
        <v>2536</v>
      </c>
      <c r="H62" s="5" t="s">
        <v>2534</v>
      </c>
      <c r="I62" s="299"/>
      <c r="J62" s="346"/>
      <c r="K62" s="346"/>
      <c r="L62" s="346"/>
      <c r="M62" s="347"/>
      <c r="N62" s="1"/>
      <c r="O62" s="2"/>
      <c r="P62" s="194"/>
      <c r="Q62" s="343" t="str">
        <f t="shared" si="1"/>
        <v/>
      </c>
      <c r="R62" s="210" t="str">
        <f t="shared" si="2"/>
        <v/>
      </c>
      <c r="S62" s="211" t="str">
        <f t="shared" si="3"/>
        <v/>
      </c>
      <c r="T62" s="215"/>
      <c r="U62" s="213">
        <f t="shared" si="4"/>
        <v>0</v>
      </c>
      <c r="V62" s="217">
        <f t="shared" si="5"/>
        <v>0</v>
      </c>
      <c r="W62" s="215"/>
      <c r="X62" s="215"/>
      <c r="Y62" s="213" t="str">
        <f>IF(AB62="Y",COUNT(#REF!), "")</f>
        <v/>
      </c>
      <c r="Z62" s="32"/>
      <c r="AA62" s="64" t="s">
        <v>1968</v>
      </c>
      <c r="AB62" s="66" t="s">
        <v>72</v>
      </c>
      <c r="AC62" s="65">
        <v>49.57855</v>
      </c>
      <c r="AD62" s="65">
        <v>-117.225128</v>
      </c>
      <c r="AE62" s="65" t="s">
        <v>1969</v>
      </c>
      <c r="AF62" s="64">
        <v>7955</v>
      </c>
      <c r="AG62" s="64" t="s">
        <v>74</v>
      </c>
      <c r="AH62" s="64">
        <v>1083</v>
      </c>
      <c r="AI62" s="64">
        <v>530</v>
      </c>
      <c r="AJ62" s="64" t="s">
        <v>62</v>
      </c>
      <c r="AK62" s="64" t="s">
        <v>57</v>
      </c>
      <c r="AL62" s="66" t="s">
        <v>62</v>
      </c>
      <c r="AM62" s="66" t="s">
        <v>63</v>
      </c>
      <c r="AN62" s="63" t="str">
        <f t="shared" si="6"/>
        <v>Six Mile</v>
      </c>
      <c r="AO62" s="67" t="str">
        <f t="shared" si="7"/>
        <v>FALSE</v>
      </c>
      <c r="AP62" s="67" t="str">
        <f t="shared" si="8"/>
        <v>FALSE</v>
      </c>
    </row>
    <row r="63" spans="2:42" x14ac:dyDescent="0.25">
      <c r="B63" s="174">
        <v>7956</v>
      </c>
      <c r="C63" s="6" t="str">
        <f t="shared" si="0"/>
        <v>Ainsworth Hot Springs</v>
      </c>
      <c r="D63" s="4" t="s">
        <v>62</v>
      </c>
      <c r="E63" s="5" t="s">
        <v>62</v>
      </c>
      <c r="F63" s="5" t="s">
        <v>62</v>
      </c>
      <c r="G63" s="5" t="s">
        <v>2536</v>
      </c>
      <c r="H63" s="5" t="s">
        <v>2534</v>
      </c>
      <c r="I63" s="299"/>
      <c r="J63" s="346"/>
      <c r="K63" s="346"/>
      <c r="L63" s="346"/>
      <c r="M63" s="347"/>
      <c r="N63" s="1"/>
      <c r="O63" s="2"/>
      <c r="P63" s="194"/>
      <c r="Q63" s="343" t="str">
        <f t="shared" si="1"/>
        <v/>
      </c>
      <c r="R63" s="210" t="str">
        <f t="shared" si="2"/>
        <v/>
      </c>
      <c r="S63" s="211" t="str">
        <f t="shared" si="3"/>
        <v/>
      </c>
      <c r="T63" s="215"/>
      <c r="U63" s="213">
        <f t="shared" si="4"/>
        <v>0</v>
      </c>
      <c r="V63" s="217">
        <f t="shared" si="5"/>
        <v>0</v>
      </c>
      <c r="W63" s="215"/>
      <c r="X63" s="215"/>
      <c r="Y63" s="213" t="str">
        <f>IF(AB63="Y",COUNT(#REF!), "")</f>
        <v/>
      </c>
      <c r="Z63" s="32"/>
      <c r="AA63" s="66" t="s">
        <v>105</v>
      </c>
      <c r="AB63" s="66" t="s">
        <v>72</v>
      </c>
      <c r="AC63" s="68">
        <v>49.734265000000001</v>
      </c>
      <c r="AD63" s="68">
        <v>-116.91255200000001</v>
      </c>
      <c r="AE63" s="65" t="s">
        <v>106</v>
      </c>
      <c r="AF63" s="66">
        <v>7956</v>
      </c>
      <c r="AG63" s="66" t="s">
        <v>74</v>
      </c>
      <c r="AH63" s="66">
        <v>82</v>
      </c>
      <c r="AI63" s="66">
        <v>68</v>
      </c>
      <c r="AJ63" s="66" t="s">
        <v>57</v>
      </c>
      <c r="AK63" s="66" t="s">
        <v>57</v>
      </c>
      <c r="AL63" s="66" t="s">
        <v>62</v>
      </c>
      <c r="AM63" s="66" t="s">
        <v>63</v>
      </c>
      <c r="AN63" s="63" t="str">
        <f t="shared" si="6"/>
        <v>Ainsworth Hot Springs</v>
      </c>
      <c r="AO63" s="67" t="str">
        <f t="shared" si="7"/>
        <v>FALSE</v>
      </c>
      <c r="AP63" s="67" t="str">
        <f t="shared" si="8"/>
        <v>FALSE</v>
      </c>
    </row>
    <row r="64" spans="2:42" x14ac:dyDescent="0.25">
      <c r="B64" s="174">
        <v>7957</v>
      </c>
      <c r="C64" s="6" t="str">
        <f t="shared" si="0"/>
        <v>Nelson</v>
      </c>
      <c r="D64" s="4" t="s">
        <v>62</v>
      </c>
      <c r="E64" s="5" t="s">
        <v>62</v>
      </c>
      <c r="F64" s="5" t="s">
        <v>62</v>
      </c>
      <c r="G64" s="5" t="s">
        <v>2536</v>
      </c>
      <c r="H64" s="5" t="s">
        <v>2534</v>
      </c>
      <c r="I64" s="299"/>
      <c r="J64" s="346"/>
      <c r="K64" s="346"/>
      <c r="L64" s="346"/>
      <c r="M64" s="347"/>
      <c r="N64" s="1"/>
      <c r="O64" s="2"/>
      <c r="P64" s="194"/>
      <c r="Q64" s="343" t="str">
        <f t="shared" si="1"/>
        <v/>
      </c>
      <c r="R64" s="210" t="str">
        <f t="shared" si="2"/>
        <v/>
      </c>
      <c r="S64" s="211" t="str">
        <f t="shared" si="3"/>
        <v/>
      </c>
      <c r="T64" s="215"/>
      <c r="U64" s="213">
        <f t="shared" si="4"/>
        <v>0</v>
      </c>
      <c r="V64" s="217">
        <f t="shared" si="5"/>
        <v>0</v>
      </c>
      <c r="W64" s="215"/>
      <c r="X64" s="215"/>
      <c r="Y64" s="213" t="str">
        <f>IF(AB64="Y",COUNT(#REF!), "")</f>
        <v/>
      </c>
      <c r="Z64" s="32"/>
      <c r="AA64" s="64" t="s">
        <v>1472</v>
      </c>
      <c r="AB64" s="64" t="s">
        <v>72</v>
      </c>
      <c r="AC64" s="65">
        <v>49.497478000000001</v>
      </c>
      <c r="AD64" s="65">
        <v>-117.28238</v>
      </c>
      <c r="AE64" s="65" t="s">
        <v>1473</v>
      </c>
      <c r="AF64" s="64">
        <v>7957</v>
      </c>
      <c r="AG64" s="64" t="s">
        <v>74</v>
      </c>
      <c r="AH64" s="64">
        <v>6096</v>
      </c>
      <c r="AI64" s="64">
        <v>2888</v>
      </c>
      <c r="AJ64" s="64" t="s">
        <v>62</v>
      </c>
      <c r="AK64" s="64" t="s">
        <v>57</v>
      </c>
      <c r="AL64" s="66" t="s">
        <v>57</v>
      </c>
      <c r="AM64" s="66" t="s">
        <v>63</v>
      </c>
      <c r="AN64" s="63" t="str">
        <f t="shared" si="6"/>
        <v>Nelson</v>
      </c>
      <c r="AO64" s="67" t="str">
        <f t="shared" si="7"/>
        <v>FALSE</v>
      </c>
      <c r="AP64" s="67" t="str">
        <f t="shared" si="8"/>
        <v>FALSE</v>
      </c>
    </row>
    <row r="65" spans="2:42" x14ac:dyDescent="0.25">
      <c r="B65" s="174">
        <v>7958</v>
      </c>
      <c r="C65" s="6" t="str">
        <f t="shared" si="0"/>
        <v>Winlaw</v>
      </c>
      <c r="D65" s="4" t="s">
        <v>57</v>
      </c>
      <c r="E65" s="5" t="s">
        <v>62</v>
      </c>
      <c r="F65" s="5" t="s">
        <v>57</v>
      </c>
      <c r="G65" s="5" t="s">
        <v>2536</v>
      </c>
      <c r="H65" s="5" t="s">
        <v>2534</v>
      </c>
      <c r="I65" s="299"/>
      <c r="J65" s="346"/>
      <c r="K65" s="346"/>
      <c r="L65" s="346"/>
      <c r="M65" s="347"/>
      <c r="N65" s="1"/>
      <c r="O65" s="2"/>
      <c r="P65" s="194"/>
      <c r="Q65" s="343" t="str">
        <f t="shared" si="1"/>
        <v/>
      </c>
      <c r="R65" s="210" t="str">
        <f t="shared" si="2"/>
        <v/>
      </c>
      <c r="S65" s="211" t="str">
        <f t="shared" si="3"/>
        <v/>
      </c>
      <c r="T65" s="215"/>
      <c r="U65" s="213">
        <f t="shared" si="4"/>
        <v>0</v>
      </c>
      <c r="V65" s="217">
        <f t="shared" si="5"/>
        <v>0</v>
      </c>
      <c r="W65" s="215"/>
      <c r="X65" s="215"/>
      <c r="Y65" s="213" t="str">
        <f>IF(AB65="Y",COUNT(#REF!), "")</f>
        <v/>
      </c>
      <c r="Z65" s="32"/>
      <c r="AA65" s="64" t="s">
        <v>2432</v>
      </c>
      <c r="AB65" s="64" t="s">
        <v>72</v>
      </c>
      <c r="AC65" s="65">
        <v>49.614418999999998</v>
      </c>
      <c r="AD65" s="65">
        <v>-117.549724</v>
      </c>
      <c r="AE65" s="65" t="s">
        <v>2433</v>
      </c>
      <c r="AF65" s="64">
        <v>7958</v>
      </c>
      <c r="AG65" s="64" t="s">
        <v>74</v>
      </c>
      <c r="AH65" s="64">
        <v>435</v>
      </c>
      <c r="AI65" s="64">
        <v>218</v>
      </c>
      <c r="AJ65" s="64" t="s">
        <v>57</v>
      </c>
      <c r="AK65" s="64" t="s">
        <v>62</v>
      </c>
      <c r="AL65" s="66" t="s">
        <v>62</v>
      </c>
      <c r="AM65" s="66" t="s">
        <v>63</v>
      </c>
      <c r="AN65" s="63" t="str">
        <f t="shared" si="6"/>
        <v>Winlaw</v>
      </c>
      <c r="AO65" s="67" t="str">
        <f t="shared" si="7"/>
        <v>FALSE</v>
      </c>
      <c r="AP65" s="67" t="str">
        <f t="shared" si="8"/>
        <v>FALSE</v>
      </c>
    </row>
    <row r="66" spans="2:42" x14ac:dyDescent="0.25">
      <c r="B66" s="174">
        <v>7959</v>
      </c>
      <c r="C66" s="6" t="str">
        <f t="shared" si="0"/>
        <v>Slocan</v>
      </c>
      <c r="D66" s="4" t="s">
        <v>62</v>
      </c>
      <c r="E66" s="5" t="s">
        <v>62</v>
      </c>
      <c r="F66" s="5" t="s">
        <v>62</v>
      </c>
      <c r="G66" s="5" t="s">
        <v>2536</v>
      </c>
      <c r="H66" s="5" t="s">
        <v>2534</v>
      </c>
      <c r="I66" s="299"/>
      <c r="J66" s="346"/>
      <c r="K66" s="346"/>
      <c r="L66" s="346"/>
      <c r="M66" s="347"/>
      <c r="N66" s="1"/>
      <c r="O66" s="2"/>
      <c r="P66" s="194"/>
      <c r="Q66" s="343" t="str">
        <f t="shared" si="1"/>
        <v/>
      </c>
      <c r="R66" s="210" t="str">
        <f t="shared" si="2"/>
        <v/>
      </c>
      <c r="S66" s="211" t="str">
        <f t="shared" si="3"/>
        <v/>
      </c>
      <c r="T66" s="215"/>
      <c r="U66" s="213">
        <f t="shared" si="4"/>
        <v>0</v>
      </c>
      <c r="V66" s="217">
        <f t="shared" si="5"/>
        <v>0</v>
      </c>
      <c r="W66" s="215"/>
      <c r="X66" s="215"/>
      <c r="Y66" s="213" t="str">
        <f>IF(AB66="Y",COUNT(#REF!), "")</f>
        <v/>
      </c>
      <c r="Z66" s="32"/>
      <c r="AA66" s="64" t="s">
        <v>1998</v>
      </c>
      <c r="AB66" s="64" t="s">
        <v>72</v>
      </c>
      <c r="AC66" s="65">
        <v>49.7667</v>
      </c>
      <c r="AD66" s="65">
        <v>-117.46669900000001</v>
      </c>
      <c r="AE66" s="65" t="s">
        <v>1999</v>
      </c>
      <c r="AF66" s="64">
        <v>7959</v>
      </c>
      <c r="AG66" s="64" t="s">
        <v>74</v>
      </c>
      <c r="AH66" s="64">
        <v>153</v>
      </c>
      <c r="AI66" s="64">
        <v>103</v>
      </c>
      <c r="AJ66" s="64" t="s">
        <v>57</v>
      </c>
      <c r="AK66" s="64" t="s">
        <v>62</v>
      </c>
      <c r="AL66" s="66" t="s">
        <v>57</v>
      </c>
      <c r="AM66" s="66" t="s">
        <v>63</v>
      </c>
      <c r="AN66" s="63" t="str">
        <f t="shared" si="6"/>
        <v>Slocan</v>
      </c>
      <c r="AO66" s="67" t="str">
        <f t="shared" si="7"/>
        <v>FALSE</v>
      </c>
      <c r="AP66" s="67" t="str">
        <f t="shared" si="8"/>
        <v>FALSE</v>
      </c>
    </row>
    <row r="67" spans="2:42" x14ac:dyDescent="0.25">
      <c r="B67" s="174">
        <v>7960</v>
      </c>
      <c r="C67" s="6" t="str">
        <f t="shared" si="0"/>
        <v>Silverton</v>
      </c>
      <c r="D67" s="4" t="s">
        <v>57</v>
      </c>
      <c r="E67" s="5" t="s">
        <v>62</v>
      </c>
      <c r="F67" s="5" t="s">
        <v>62</v>
      </c>
      <c r="G67" s="5" t="s">
        <v>2536</v>
      </c>
      <c r="H67" s="5" t="s">
        <v>2534</v>
      </c>
      <c r="I67" s="299"/>
      <c r="J67" s="346"/>
      <c r="K67" s="346"/>
      <c r="L67" s="346"/>
      <c r="M67" s="347"/>
      <c r="N67" s="1"/>
      <c r="O67" s="2"/>
      <c r="P67" s="194"/>
      <c r="Q67" s="343" t="str">
        <f t="shared" si="1"/>
        <v/>
      </c>
      <c r="R67" s="210" t="str">
        <f t="shared" si="2"/>
        <v/>
      </c>
      <c r="S67" s="211" t="str">
        <f t="shared" si="3"/>
        <v/>
      </c>
      <c r="T67" s="215"/>
      <c r="U67" s="213">
        <f t="shared" si="4"/>
        <v>0</v>
      </c>
      <c r="V67" s="217">
        <f t="shared" si="5"/>
        <v>0</v>
      </c>
      <c r="W67" s="215"/>
      <c r="X67" s="215"/>
      <c r="Y67" s="213" t="str">
        <f>IF(AB67="Y",COUNT(#REF!), "")</f>
        <v/>
      </c>
      <c r="Z67" s="32"/>
      <c r="AA67" s="64" t="s">
        <v>1952</v>
      </c>
      <c r="AB67" s="64" t="s">
        <v>72</v>
      </c>
      <c r="AC67" s="65">
        <v>49.952798999999999</v>
      </c>
      <c r="AD67" s="65">
        <v>-117.3583</v>
      </c>
      <c r="AE67" s="65" t="s">
        <v>1953</v>
      </c>
      <c r="AF67" s="64">
        <v>7960</v>
      </c>
      <c r="AG67" s="64" t="s">
        <v>74</v>
      </c>
      <c r="AH67" s="64">
        <v>259</v>
      </c>
      <c r="AI67" s="64">
        <v>184</v>
      </c>
      <c r="AJ67" s="64" t="s">
        <v>57</v>
      </c>
      <c r="AK67" s="64" t="s">
        <v>62</v>
      </c>
      <c r="AL67" s="66" t="s">
        <v>62</v>
      </c>
      <c r="AM67" s="66" t="s">
        <v>63</v>
      </c>
      <c r="AN67" s="63" t="str">
        <f t="shared" si="6"/>
        <v>Silverton</v>
      </c>
      <c r="AO67" s="67" t="str">
        <f t="shared" si="7"/>
        <v>FALSE</v>
      </c>
      <c r="AP67" s="67" t="str">
        <f t="shared" si="8"/>
        <v>FALSE</v>
      </c>
    </row>
    <row r="68" spans="2:42" x14ac:dyDescent="0.25">
      <c r="B68" s="174">
        <v>7961</v>
      </c>
      <c r="C68" s="6" t="str">
        <f t="shared" si="0"/>
        <v>New Denver</v>
      </c>
      <c r="D68" s="4" t="s">
        <v>62</v>
      </c>
      <c r="E68" s="5" t="s">
        <v>62</v>
      </c>
      <c r="F68" s="5" t="s">
        <v>62</v>
      </c>
      <c r="G68" s="5" t="s">
        <v>2536</v>
      </c>
      <c r="H68" s="5" t="s">
        <v>2534</v>
      </c>
      <c r="I68" s="299"/>
      <c r="J68" s="346"/>
      <c r="K68" s="346"/>
      <c r="L68" s="346"/>
      <c r="M68" s="347"/>
      <c r="N68" s="1"/>
      <c r="O68" s="2"/>
      <c r="P68" s="194"/>
      <c r="Q68" s="343" t="str">
        <f t="shared" si="1"/>
        <v/>
      </c>
      <c r="R68" s="210" t="str">
        <f t="shared" si="2"/>
        <v/>
      </c>
      <c r="S68" s="211" t="str">
        <f t="shared" si="3"/>
        <v/>
      </c>
      <c r="T68" s="215"/>
      <c r="U68" s="213">
        <f t="shared" si="4"/>
        <v>0</v>
      </c>
      <c r="V68" s="217">
        <f t="shared" si="5"/>
        <v>0</v>
      </c>
      <c r="W68" s="215"/>
      <c r="X68" s="215"/>
      <c r="Y68" s="213" t="str">
        <f>IF(AB68="Y",COUNT(#REF!), "")</f>
        <v/>
      </c>
      <c r="Z68" s="32"/>
      <c r="AA68" s="66" t="s">
        <v>1486</v>
      </c>
      <c r="AB68" s="64" t="s">
        <v>72</v>
      </c>
      <c r="AC68" s="68">
        <v>49.991700000000002</v>
      </c>
      <c r="AD68" s="68">
        <v>-117.37360099999999</v>
      </c>
      <c r="AE68" s="65" t="s">
        <v>1487</v>
      </c>
      <c r="AF68" s="66">
        <v>7961</v>
      </c>
      <c r="AG68" s="66" t="s">
        <v>74</v>
      </c>
      <c r="AH68" s="66">
        <v>554</v>
      </c>
      <c r="AI68" s="66">
        <v>373</v>
      </c>
      <c r="AJ68" s="66" t="s">
        <v>57</v>
      </c>
      <c r="AK68" s="66" t="s">
        <v>62</v>
      </c>
      <c r="AL68" s="66" t="s">
        <v>57</v>
      </c>
      <c r="AM68" s="66" t="s">
        <v>63</v>
      </c>
      <c r="AN68" s="63" t="str">
        <f t="shared" si="6"/>
        <v>New Denver</v>
      </c>
      <c r="AO68" s="67" t="str">
        <f t="shared" si="7"/>
        <v>FALSE</v>
      </c>
      <c r="AP68" s="67" t="str">
        <f t="shared" si="8"/>
        <v>FALSE</v>
      </c>
    </row>
    <row r="69" spans="2:42" x14ac:dyDescent="0.25">
      <c r="B69" s="174">
        <v>7962</v>
      </c>
      <c r="C69" s="6" t="str">
        <f t="shared" si="0"/>
        <v>Salmo</v>
      </c>
      <c r="D69" s="4" t="s">
        <v>62</v>
      </c>
      <c r="E69" s="5" t="s">
        <v>62</v>
      </c>
      <c r="F69" s="5" t="s">
        <v>62</v>
      </c>
      <c r="G69" s="5" t="s">
        <v>2536</v>
      </c>
      <c r="H69" s="5" t="s">
        <v>2534</v>
      </c>
      <c r="I69" s="299"/>
      <c r="J69" s="346"/>
      <c r="K69" s="346"/>
      <c r="L69" s="346"/>
      <c r="M69" s="347"/>
      <c r="N69" s="1"/>
      <c r="O69" s="2"/>
      <c r="P69" s="194"/>
      <c r="Q69" s="343" t="str">
        <f t="shared" si="1"/>
        <v/>
      </c>
      <c r="R69" s="210" t="str">
        <f t="shared" si="2"/>
        <v/>
      </c>
      <c r="S69" s="211" t="str">
        <f t="shared" si="3"/>
        <v/>
      </c>
      <c r="T69" s="215"/>
      <c r="U69" s="213">
        <f t="shared" si="4"/>
        <v>0</v>
      </c>
      <c r="V69" s="217">
        <f t="shared" si="5"/>
        <v>0</v>
      </c>
      <c r="W69" s="215"/>
      <c r="X69" s="215"/>
      <c r="Y69" s="213" t="str">
        <f>IF(AB69="Y",COUNT(#REF!), "")</f>
        <v/>
      </c>
      <c r="Z69" s="32"/>
      <c r="AA69" s="66" t="s">
        <v>1834</v>
      </c>
      <c r="AB69" s="66" t="s">
        <v>72</v>
      </c>
      <c r="AC69" s="68">
        <v>49.191614999999999</v>
      </c>
      <c r="AD69" s="68">
        <v>-117.276785</v>
      </c>
      <c r="AE69" s="65" t="s">
        <v>1835</v>
      </c>
      <c r="AF69" s="66">
        <v>7962</v>
      </c>
      <c r="AG69" s="66" t="s">
        <v>74</v>
      </c>
      <c r="AH69" s="66">
        <v>1450</v>
      </c>
      <c r="AI69" s="66">
        <v>721</v>
      </c>
      <c r="AJ69" s="66" t="s">
        <v>57</v>
      </c>
      <c r="AK69" s="66" t="s">
        <v>62</v>
      </c>
      <c r="AL69" s="66" t="s">
        <v>62</v>
      </c>
      <c r="AM69" s="66" t="s">
        <v>63</v>
      </c>
      <c r="AN69" s="63" t="str">
        <f t="shared" si="6"/>
        <v>Salmo</v>
      </c>
      <c r="AO69" s="67" t="str">
        <f t="shared" si="7"/>
        <v>FALSE</v>
      </c>
      <c r="AP69" s="67" t="str">
        <f t="shared" si="8"/>
        <v>FALSE</v>
      </c>
    </row>
    <row r="70" spans="2:42" x14ac:dyDescent="0.25">
      <c r="B70" s="174">
        <v>7963</v>
      </c>
      <c r="C70" s="6" t="str">
        <f t="shared" si="0"/>
        <v>Fruitvale</v>
      </c>
      <c r="D70" s="4" t="s">
        <v>62</v>
      </c>
      <c r="E70" s="5" t="s">
        <v>62</v>
      </c>
      <c r="F70" s="5" t="s">
        <v>62</v>
      </c>
      <c r="G70" s="5" t="s">
        <v>2537</v>
      </c>
      <c r="H70" s="5" t="s">
        <v>2534</v>
      </c>
      <c r="I70" s="299"/>
      <c r="J70" s="346"/>
      <c r="K70" s="346"/>
      <c r="L70" s="346"/>
      <c r="M70" s="347"/>
      <c r="N70" s="1"/>
      <c r="O70" s="2"/>
      <c r="P70" s="194"/>
      <c r="Q70" s="343" t="str">
        <f t="shared" si="1"/>
        <v/>
      </c>
      <c r="R70" s="210" t="str">
        <f t="shared" si="2"/>
        <v/>
      </c>
      <c r="S70" s="211" t="str">
        <f t="shared" si="3"/>
        <v/>
      </c>
      <c r="T70" s="215"/>
      <c r="U70" s="213">
        <f t="shared" si="4"/>
        <v>0</v>
      </c>
      <c r="V70" s="217">
        <f t="shared" si="5"/>
        <v>0</v>
      </c>
      <c r="W70" s="215"/>
      <c r="X70" s="215"/>
      <c r="Y70" s="213" t="str">
        <f>IF(AB70="Y",COUNT(#REF!), "")</f>
        <v/>
      </c>
      <c r="Z70" s="32"/>
      <c r="AA70" s="66" t="s">
        <v>817</v>
      </c>
      <c r="AB70" s="66" t="s">
        <v>72</v>
      </c>
      <c r="AC70" s="68">
        <v>49.113885000000003</v>
      </c>
      <c r="AD70" s="68">
        <v>-117.547764</v>
      </c>
      <c r="AE70" s="65" t="s">
        <v>818</v>
      </c>
      <c r="AF70" s="66">
        <v>7963</v>
      </c>
      <c r="AG70" s="66" t="s">
        <v>74</v>
      </c>
      <c r="AH70" s="66">
        <v>2680</v>
      </c>
      <c r="AI70" s="66">
        <v>1177</v>
      </c>
      <c r="AJ70" s="66" t="s">
        <v>62</v>
      </c>
      <c r="AK70" s="66" t="s">
        <v>57</v>
      </c>
      <c r="AL70" s="66" t="s">
        <v>57</v>
      </c>
      <c r="AM70" s="66" t="s">
        <v>63</v>
      </c>
      <c r="AN70" s="63" t="str">
        <f t="shared" si="6"/>
        <v>Fruitvale</v>
      </c>
      <c r="AO70" s="67" t="str">
        <f t="shared" si="7"/>
        <v>FALSE</v>
      </c>
      <c r="AP70" s="67" t="str">
        <f t="shared" si="8"/>
        <v>FALSE</v>
      </c>
    </row>
    <row r="71" spans="2:42" x14ac:dyDescent="0.25">
      <c r="B71" s="174">
        <v>7964</v>
      </c>
      <c r="C71" s="6" t="str">
        <f t="shared" si="0"/>
        <v>Montrose</v>
      </c>
      <c r="D71" s="4" t="s">
        <v>62</v>
      </c>
      <c r="E71" s="5" t="s">
        <v>62</v>
      </c>
      <c r="F71" s="5" t="s">
        <v>62</v>
      </c>
      <c r="G71" s="5" t="s">
        <v>2537</v>
      </c>
      <c r="H71" s="5" t="s">
        <v>2534</v>
      </c>
      <c r="I71" s="299"/>
      <c r="J71" s="346"/>
      <c r="K71" s="346"/>
      <c r="L71" s="346"/>
      <c r="M71" s="347"/>
      <c r="N71" s="1"/>
      <c r="O71" s="2"/>
      <c r="P71" s="194"/>
      <c r="Q71" s="343" t="str">
        <f t="shared" si="1"/>
        <v/>
      </c>
      <c r="R71" s="210" t="str">
        <f t="shared" si="2"/>
        <v/>
      </c>
      <c r="S71" s="211" t="str">
        <f t="shared" si="3"/>
        <v/>
      </c>
      <c r="T71" s="215"/>
      <c r="U71" s="213">
        <f t="shared" si="4"/>
        <v>0</v>
      </c>
      <c r="V71" s="217">
        <f t="shared" si="5"/>
        <v>0</v>
      </c>
      <c r="W71" s="215"/>
      <c r="X71" s="215"/>
      <c r="Y71" s="213" t="str">
        <f>IF(AB71="Y",COUNT(#REF!), "")</f>
        <v/>
      </c>
      <c r="Z71" s="32"/>
      <c r="AA71" s="64" t="s">
        <v>1406</v>
      </c>
      <c r="AB71" s="66" t="s">
        <v>72</v>
      </c>
      <c r="AC71" s="65">
        <v>49.078786999999998</v>
      </c>
      <c r="AD71" s="65">
        <v>-117.590692</v>
      </c>
      <c r="AE71" s="65" t="s">
        <v>1407</v>
      </c>
      <c r="AF71" s="64">
        <v>7964</v>
      </c>
      <c r="AG71" s="64" t="s">
        <v>74</v>
      </c>
      <c r="AH71" s="64">
        <v>1448</v>
      </c>
      <c r="AI71" s="64">
        <v>616</v>
      </c>
      <c r="AJ71" s="64" t="s">
        <v>62</v>
      </c>
      <c r="AK71" s="64" t="s">
        <v>57</v>
      </c>
      <c r="AL71" s="66" t="s">
        <v>57</v>
      </c>
      <c r="AM71" s="66" t="s">
        <v>63</v>
      </c>
      <c r="AN71" s="63" t="str">
        <f t="shared" si="6"/>
        <v>Montrose</v>
      </c>
      <c r="AO71" s="67" t="str">
        <f t="shared" si="7"/>
        <v>FALSE</v>
      </c>
      <c r="AP71" s="67" t="str">
        <f t="shared" si="8"/>
        <v>FALSE</v>
      </c>
    </row>
    <row r="72" spans="2:42" x14ac:dyDescent="0.25">
      <c r="B72" s="174">
        <v>7965</v>
      </c>
      <c r="C72" s="6" t="str">
        <f t="shared" si="0"/>
        <v>Trail</v>
      </c>
      <c r="D72" s="4" t="s">
        <v>62</v>
      </c>
      <c r="E72" s="5" t="s">
        <v>62</v>
      </c>
      <c r="F72" s="5" t="s">
        <v>62</v>
      </c>
      <c r="G72" s="5" t="s">
        <v>2537</v>
      </c>
      <c r="H72" s="5" t="s">
        <v>2534</v>
      </c>
      <c r="I72" s="299"/>
      <c r="J72" s="346"/>
      <c r="K72" s="346"/>
      <c r="L72" s="346"/>
      <c r="M72" s="347"/>
      <c r="N72" s="1"/>
      <c r="O72" s="2"/>
      <c r="P72" s="194"/>
      <c r="Q72" s="343" t="str">
        <f t="shared" si="1"/>
        <v/>
      </c>
      <c r="R72" s="210" t="str">
        <f t="shared" si="2"/>
        <v/>
      </c>
      <c r="S72" s="211" t="str">
        <f t="shared" si="3"/>
        <v/>
      </c>
      <c r="T72" s="215"/>
      <c r="U72" s="213">
        <f t="shared" si="4"/>
        <v>0</v>
      </c>
      <c r="V72" s="217">
        <f t="shared" si="5"/>
        <v>0</v>
      </c>
      <c r="W72" s="215"/>
      <c r="X72" s="215"/>
      <c r="Y72" s="213" t="str">
        <f>IF(AB72="Y",COUNT(#REF!), "")</f>
        <v/>
      </c>
      <c r="Z72" s="32"/>
      <c r="AA72" s="64" t="s">
        <v>2230</v>
      </c>
      <c r="AB72" s="64" t="s">
        <v>72</v>
      </c>
      <c r="AC72" s="65">
        <v>49.100000999999999</v>
      </c>
      <c r="AD72" s="65">
        <v>-117.700001</v>
      </c>
      <c r="AE72" s="65" t="s">
        <v>2231</v>
      </c>
      <c r="AF72" s="64">
        <v>7965</v>
      </c>
      <c r="AG72" s="64" t="s">
        <v>74</v>
      </c>
      <c r="AH72" s="64">
        <v>3165</v>
      </c>
      <c r="AI72" s="64">
        <v>1475</v>
      </c>
      <c r="AJ72" s="64" t="s">
        <v>62</v>
      </c>
      <c r="AK72" s="64" t="s">
        <v>57</v>
      </c>
      <c r="AL72" s="66" t="s">
        <v>57</v>
      </c>
      <c r="AM72" s="66" t="s">
        <v>63</v>
      </c>
      <c r="AN72" s="63" t="str">
        <f t="shared" si="6"/>
        <v>Trail</v>
      </c>
      <c r="AO72" s="67" t="str">
        <f t="shared" si="7"/>
        <v>FALSE</v>
      </c>
      <c r="AP72" s="67" t="str">
        <f t="shared" si="8"/>
        <v>FALSE</v>
      </c>
    </row>
    <row r="73" spans="2:42" x14ac:dyDescent="0.25">
      <c r="B73" s="174">
        <v>7966</v>
      </c>
      <c r="C73" s="6" t="str">
        <f t="shared" si="0"/>
        <v>Warfield</v>
      </c>
      <c r="D73" s="4" t="s">
        <v>62</v>
      </c>
      <c r="E73" s="5" t="s">
        <v>62</v>
      </c>
      <c r="F73" s="5" t="s">
        <v>62</v>
      </c>
      <c r="G73" s="5" t="s">
        <v>2537</v>
      </c>
      <c r="H73" s="5" t="s">
        <v>2534</v>
      </c>
      <c r="I73" s="299"/>
      <c r="J73" s="346"/>
      <c r="K73" s="346"/>
      <c r="L73" s="346"/>
      <c r="M73" s="347"/>
      <c r="N73" s="1"/>
      <c r="O73" s="2"/>
      <c r="P73" s="194"/>
      <c r="Q73" s="343" t="str">
        <f t="shared" si="1"/>
        <v/>
      </c>
      <c r="R73" s="210" t="str">
        <f t="shared" si="2"/>
        <v/>
      </c>
      <c r="S73" s="211" t="str">
        <f t="shared" si="3"/>
        <v/>
      </c>
      <c r="T73" s="215"/>
      <c r="U73" s="213">
        <f t="shared" si="4"/>
        <v>0</v>
      </c>
      <c r="V73" s="217">
        <f t="shared" si="5"/>
        <v>0</v>
      </c>
      <c r="W73" s="215"/>
      <c r="X73" s="215"/>
      <c r="Y73" s="213" t="str">
        <f>IF(AB73="Y",COUNT(#REF!), "")</f>
        <v/>
      </c>
      <c r="Z73" s="32"/>
      <c r="AA73" s="66" t="s">
        <v>2347</v>
      </c>
      <c r="AB73" s="66" t="s">
        <v>72</v>
      </c>
      <c r="AC73" s="68">
        <v>49.094465999999997</v>
      </c>
      <c r="AD73" s="68">
        <v>-117.748631</v>
      </c>
      <c r="AE73" s="65" t="s">
        <v>2348</v>
      </c>
      <c r="AF73" s="66">
        <v>7966</v>
      </c>
      <c r="AG73" s="66" t="s">
        <v>74</v>
      </c>
      <c r="AH73" s="66">
        <v>3500</v>
      </c>
      <c r="AI73" s="66">
        <v>1853</v>
      </c>
      <c r="AJ73" s="66" t="s">
        <v>62</v>
      </c>
      <c r="AK73" s="66" t="s">
        <v>57</v>
      </c>
      <c r="AL73" s="66" t="s">
        <v>57</v>
      </c>
      <c r="AM73" s="66" t="s">
        <v>63</v>
      </c>
      <c r="AN73" s="63" t="str">
        <f t="shared" si="6"/>
        <v>Warfield</v>
      </c>
      <c r="AO73" s="67" t="str">
        <f t="shared" si="7"/>
        <v>FALSE</v>
      </c>
      <c r="AP73" s="67" t="str">
        <f t="shared" si="8"/>
        <v>FALSE</v>
      </c>
    </row>
    <row r="74" spans="2:42" x14ac:dyDescent="0.25">
      <c r="B74" s="174">
        <v>7967</v>
      </c>
      <c r="C74" s="6" t="str">
        <f t="shared" si="0"/>
        <v>Rossland</v>
      </c>
      <c r="D74" s="4" t="s">
        <v>62</v>
      </c>
      <c r="E74" s="5" t="s">
        <v>62</v>
      </c>
      <c r="F74" s="5" t="s">
        <v>62</v>
      </c>
      <c r="G74" s="5" t="s">
        <v>2537</v>
      </c>
      <c r="H74" s="5" t="s">
        <v>2534</v>
      </c>
      <c r="I74" s="299"/>
      <c r="J74" s="346"/>
      <c r="K74" s="346"/>
      <c r="L74" s="346"/>
      <c r="M74" s="347"/>
      <c r="N74" s="1"/>
      <c r="O74" s="2"/>
      <c r="P74" s="194"/>
      <c r="Q74" s="343" t="str">
        <f t="shared" si="1"/>
        <v/>
      </c>
      <c r="R74" s="210" t="str">
        <f t="shared" si="2"/>
        <v/>
      </c>
      <c r="S74" s="211" t="str">
        <f t="shared" si="3"/>
        <v/>
      </c>
      <c r="T74" s="215"/>
      <c r="U74" s="213">
        <f t="shared" si="4"/>
        <v>0</v>
      </c>
      <c r="V74" s="217">
        <f t="shared" si="5"/>
        <v>0</v>
      </c>
      <c r="W74" s="215"/>
      <c r="X74" s="215"/>
      <c r="Y74" s="213" t="str">
        <f>IF(AB74="Y",COUNT(#REF!), "")</f>
        <v/>
      </c>
      <c r="Z74" s="32"/>
      <c r="AA74" s="66" t="s">
        <v>1814</v>
      </c>
      <c r="AB74" s="66" t="s">
        <v>72</v>
      </c>
      <c r="AC74" s="68">
        <v>49.077460000000002</v>
      </c>
      <c r="AD74" s="68">
        <v>-117.800782</v>
      </c>
      <c r="AE74" s="65" t="s">
        <v>1815</v>
      </c>
      <c r="AF74" s="66">
        <v>7967</v>
      </c>
      <c r="AG74" s="66" t="s">
        <v>74</v>
      </c>
      <c r="AH74" s="66">
        <v>3657</v>
      </c>
      <c r="AI74" s="66">
        <v>1752</v>
      </c>
      <c r="AJ74" s="66" t="s">
        <v>62</v>
      </c>
      <c r="AK74" s="66" t="s">
        <v>57</v>
      </c>
      <c r="AL74" s="66" t="s">
        <v>62</v>
      </c>
      <c r="AM74" s="66" t="s">
        <v>63</v>
      </c>
      <c r="AN74" s="63" t="str">
        <f t="shared" si="6"/>
        <v>Rossland</v>
      </c>
      <c r="AO74" s="67" t="str">
        <f t="shared" si="7"/>
        <v>FALSE</v>
      </c>
      <c r="AP74" s="67" t="str">
        <f t="shared" si="8"/>
        <v>FALSE</v>
      </c>
    </row>
    <row r="75" spans="2:42" x14ac:dyDescent="0.25">
      <c r="B75" s="174">
        <v>7968</v>
      </c>
      <c r="C75" s="6" t="str">
        <f t="shared" si="0"/>
        <v>Genelle</v>
      </c>
      <c r="D75" s="4" t="s">
        <v>62</v>
      </c>
      <c r="E75" s="5" t="s">
        <v>62</v>
      </c>
      <c r="F75" s="5" t="s">
        <v>62</v>
      </c>
      <c r="G75" s="5" t="s">
        <v>2537</v>
      </c>
      <c r="H75" s="5" t="s">
        <v>2534</v>
      </c>
      <c r="I75" s="299"/>
      <c r="J75" s="346"/>
      <c r="K75" s="346"/>
      <c r="L75" s="346"/>
      <c r="M75" s="347"/>
      <c r="N75" s="1"/>
      <c r="O75" s="2"/>
      <c r="P75" s="194"/>
      <c r="Q75" s="343" t="str">
        <f t="shared" si="1"/>
        <v/>
      </c>
      <c r="R75" s="210" t="str">
        <f t="shared" si="2"/>
        <v/>
      </c>
      <c r="S75" s="211" t="str">
        <f t="shared" si="3"/>
        <v/>
      </c>
      <c r="T75" s="215"/>
      <c r="U75" s="213">
        <f t="shared" si="4"/>
        <v>0</v>
      </c>
      <c r="V75" s="217">
        <f t="shared" si="5"/>
        <v>0</v>
      </c>
      <c r="W75" s="215"/>
      <c r="X75" s="215"/>
      <c r="Y75" s="213" t="str">
        <f>IF(AB75="Y",COUNT(#REF!), "")</f>
        <v/>
      </c>
      <c r="Z75" s="32"/>
      <c r="AA75" s="64" t="s">
        <v>839</v>
      </c>
      <c r="AB75" s="64" t="s">
        <v>72</v>
      </c>
      <c r="AC75" s="65">
        <v>49.213867</v>
      </c>
      <c r="AD75" s="65">
        <v>-117.690816</v>
      </c>
      <c r="AE75" s="65" t="s">
        <v>840</v>
      </c>
      <c r="AF75" s="64">
        <v>7968</v>
      </c>
      <c r="AG75" s="64" t="s">
        <v>74</v>
      </c>
      <c r="AH75" s="64">
        <v>1026</v>
      </c>
      <c r="AI75" s="64">
        <v>499</v>
      </c>
      <c r="AJ75" s="64" t="s">
        <v>62</v>
      </c>
      <c r="AK75" s="64" t="s">
        <v>57</v>
      </c>
      <c r="AL75" s="66" t="s">
        <v>57</v>
      </c>
      <c r="AM75" s="66" t="s">
        <v>63</v>
      </c>
      <c r="AN75" s="63" t="str">
        <f t="shared" si="6"/>
        <v>Genelle</v>
      </c>
      <c r="AO75" s="67" t="str">
        <f t="shared" si="7"/>
        <v>FALSE</v>
      </c>
      <c r="AP75" s="67" t="str">
        <f t="shared" si="8"/>
        <v>FALSE</v>
      </c>
    </row>
    <row r="76" spans="2:42" x14ac:dyDescent="0.25">
      <c r="B76" s="174">
        <v>7969</v>
      </c>
      <c r="C76" s="6" t="str">
        <f t="shared" si="0"/>
        <v>Ootischenia</v>
      </c>
      <c r="D76" s="4" t="s">
        <v>62</v>
      </c>
      <c r="E76" s="5" t="s">
        <v>62</v>
      </c>
      <c r="F76" s="5" t="s">
        <v>62</v>
      </c>
      <c r="G76" s="5" t="s">
        <v>2536</v>
      </c>
      <c r="H76" s="5" t="s">
        <v>2534</v>
      </c>
      <c r="I76" s="299"/>
      <c r="J76" s="346"/>
      <c r="K76" s="346"/>
      <c r="L76" s="346"/>
      <c r="M76" s="347"/>
      <c r="N76" s="1"/>
      <c r="O76" s="2"/>
      <c r="P76" s="194"/>
      <c r="Q76" s="343" t="str">
        <f t="shared" si="1"/>
        <v/>
      </c>
      <c r="R76" s="210" t="str">
        <f t="shared" si="2"/>
        <v/>
      </c>
      <c r="S76" s="211" t="str">
        <f t="shared" si="3"/>
        <v/>
      </c>
      <c r="T76" s="215"/>
      <c r="U76" s="213">
        <f t="shared" si="4"/>
        <v>0</v>
      </c>
      <c r="V76" s="217">
        <f t="shared" si="5"/>
        <v>0</v>
      </c>
      <c r="W76" s="215"/>
      <c r="X76" s="215"/>
      <c r="Y76" s="213" t="str">
        <f>IF(AB76="Y",COUNT(#REF!), "")</f>
        <v/>
      </c>
      <c r="Z76" s="32"/>
      <c r="AA76" s="66" t="s">
        <v>1573</v>
      </c>
      <c r="AB76" s="64" t="s">
        <v>72</v>
      </c>
      <c r="AC76" s="68">
        <v>49.283299999999997</v>
      </c>
      <c r="AD76" s="68">
        <v>-117.63330000000001</v>
      </c>
      <c r="AE76" s="65" t="s">
        <v>1574</v>
      </c>
      <c r="AF76" s="66">
        <v>7969</v>
      </c>
      <c r="AG76" s="66" t="s">
        <v>74</v>
      </c>
      <c r="AH76" s="66">
        <v>2797</v>
      </c>
      <c r="AI76" s="66">
        <v>1298</v>
      </c>
      <c r="AJ76" s="66" t="s">
        <v>62</v>
      </c>
      <c r="AK76" s="66" t="s">
        <v>57</v>
      </c>
      <c r="AL76" s="66" t="s">
        <v>57</v>
      </c>
      <c r="AM76" s="66" t="s">
        <v>63</v>
      </c>
      <c r="AN76" s="63" t="str">
        <f t="shared" si="6"/>
        <v>Ootischenia</v>
      </c>
      <c r="AO76" s="67" t="str">
        <f t="shared" si="7"/>
        <v>FALSE</v>
      </c>
      <c r="AP76" s="67" t="str">
        <f t="shared" si="8"/>
        <v>FALSE</v>
      </c>
    </row>
    <row r="77" spans="2:42" x14ac:dyDescent="0.25">
      <c r="B77" s="174">
        <v>7970</v>
      </c>
      <c r="C77" s="6" t="str">
        <f t="shared" si="0"/>
        <v>Castlegar</v>
      </c>
      <c r="D77" s="4" t="s">
        <v>62</v>
      </c>
      <c r="E77" s="5" t="s">
        <v>62</v>
      </c>
      <c r="F77" s="5" t="s">
        <v>62</v>
      </c>
      <c r="G77" s="5" t="s">
        <v>2536</v>
      </c>
      <c r="H77" s="5" t="s">
        <v>2534</v>
      </c>
      <c r="I77" s="299"/>
      <c r="J77" s="346"/>
      <c r="K77" s="346"/>
      <c r="L77" s="346"/>
      <c r="M77" s="347"/>
      <c r="N77" s="1"/>
      <c r="O77" s="2"/>
      <c r="P77" s="194"/>
      <c r="Q77" s="343" t="str">
        <f t="shared" si="1"/>
        <v/>
      </c>
      <c r="R77" s="210" t="str">
        <f t="shared" si="2"/>
        <v/>
      </c>
      <c r="S77" s="211" t="str">
        <f t="shared" si="3"/>
        <v/>
      </c>
      <c r="T77" s="215"/>
      <c r="U77" s="213">
        <f t="shared" si="4"/>
        <v>0</v>
      </c>
      <c r="V77" s="217">
        <f t="shared" si="5"/>
        <v>0</v>
      </c>
      <c r="W77" s="215"/>
      <c r="X77" s="215"/>
      <c r="Y77" s="213" t="str">
        <f>IF(AB77="Y",COUNT(#REF!), "")</f>
        <v/>
      </c>
      <c r="Z77" s="32"/>
      <c r="AA77" s="64" t="s">
        <v>413</v>
      </c>
      <c r="AB77" s="64" t="s">
        <v>72</v>
      </c>
      <c r="AC77" s="65">
        <v>49.321815000000001</v>
      </c>
      <c r="AD77" s="65">
        <v>-117.660314</v>
      </c>
      <c r="AE77" s="65" t="s">
        <v>414</v>
      </c>
      <c r="AF77" s="64">
        <v>7970</v>
      </c>
      <c r="AG77" s="64" t="s">
        <v>74</v>
      </c>
      <c r="AH77" s="64">
        <v>4290</v>
      </c>
      <c r="AI77" s="64">
        <v>2036</v>
      </c>
      <c r="AJ77" s="64" t="s">
        <v>62</v>
      </c>
      <c r="AK77" s="64" t="s">
        <v>57</v>
      </c>
      <c r="AL77" s="66" t="s">
        <v>57</v>
      </c>
      <c r="AM77" s="66" t="s">
        <v>63</v>
      </c>
      <c r="AN77" s="63" t="str">
        <f t="shared" si="6"/>
        <v>Castlegar</v>
      </c>
      <c r="AO77" s="67" t="str">
        <f t="shared" si="7"/>
        <v>FALSE</v>
      </c>
      <c r="AP77" s="67" t="str">
        <f t="shared" si="8"/>
        <v>FALSE</v>
      </c>
    </row>
    <row r="78" spans="2:42" x14ac:dyDescent="0.25">
      <c r="B78" s="174">
        <v>7971</v>
      </c>
      <c r="C78" s="6" t="str">
        <f t="shared" si="0"/>
        <v>Blueberry Creek</v>
      </c>
      <c r="D78" s="4" t="s">
        <v>62</v>
      </c>
      <c r="E78" s="5" t="s">
        <v>62</v>
      </c>
      <c r="F78" s="5" t="s">
        <v>62</v>
      </c>
      <c r="G78" s="5" t="s">
        <v>2536</v>
      </c>
      <c r="H78" s="5" t="s">
        <v>2534</v>
      </c>
      <c r="I78" s="299"/>
      <c r="J78" s="346"/>
      <c r="K78" s="346"/>
      <c r="L78" s="346"/>
      <c r="M78" s="347"/>
      <c r="N78" s="1"/>
      <c r="O78" s="2"/>
      <c r="P78" s="194"/>
      <c r="Q78" s="343" t="str">
        <f t="shared" si="1"/>
        <v/>
      </c>
      <c r="R78" s="210" t="str">
        <f t="shared" si="2"/>
        <v/>
      </c>
      <c r="S78" s="211" t="str">
        <f t="shared" si="3"/>
        <v/>
      </c>
      <c r="T78" s="215"/>
      <c r="U78" s="213">
        <f t="shared" si="4"/>
        <v>0</v>
      </c>
      <c r="V78" s="217">
        <f t="shared" si="5"/>
        <v>0</v>
      </c>
      <c r="W78" s="215"/>
      <c r="X78" s="215"/>
      <c r="Y78" s="213" t="str">
        <f>IF(AB78="Y",COUNT(#REF!), "")</f>
        <v/>
      </c>
      <c r="Z78" s="32"/>
      <c r="AA78" s="66" t="s">
        <v>277</v>
      </c>
      <c r="AB78" s="66" t="s">
        <v>72</v>
      </c>
      <c r="AC78" s="68">
        <v>49.246006999999999</v>
      </c>
      <c r="AD78" s="68">
        <v>-117.658675</v>
      </c>
      <c r="AE78" s="65" t="s">
        <v>278</v>
      </c>
      <c r="AF78" s="66">
        <v>7971</v>
      </c>
      <c r="AG78" s="66" t="s">
        <v>74</v>
      </c>
      <c r="AH78" s="66">
        <v>1530</v>
      </c>
      <c r="AI78" s="66">
        <v>680</v>
      </c>
      <c r="AJ78" s="66" t="s">
        <v>62</v>
      </c>
      <c r="AK78" s="66" t="s">
        <v>57</v>
      </c>
      <c r="AL78" s="66" t="s">
        <v>62</v>
      </c>
      <c r="AM78" s="66" t="s">
        <v>63</v>
      </c>
      <c r="AN78" s="63" t="str">
        <f t="shared" si="6"/>
        <v>Blueberry Creek</v>
      </c>
      <c r="AO78" s="67" t="str">
        <f t="shared" si="7"/>
        <v>FALSE</v>
      </c>
      <c r="AP78" s="67" t="str">
        <f t="shared" si="8"/>
        <v>FALSE</v>
      </c>
    </row>
    <row r="79" spans="2:42" x14ac:dyDescent="0.25">
      <c r="B79" s="174">
        <v>7972</v>
      </c>
      <c r="C79" s="6" t="str">
        <f t="shared" si="0"/>
        <v>Kinnaird</v>
      </c>
      <c r="D79" s="4" t="s">
        <v>62</v>
      </c>
      <c r="E79" s="5" t="s">
        <v>62</v>
      </c>
      <c r="F79" s="5" t="s">
        <v>62</v>
      </c>
      <c r="G79" s="5" t="s">
        <v>2536</v>
      </c>
      <c r="H79" s="5" t="s">
        <v>2534</v>
      </c>
      <c r="I79" s="299"/>
      <c r="J79" s="346"/>
      <c r="K79" s="346"/>
      <c r="L79" s="346"/>
      <c r="M79" s="347"/>
      <c r="N79" s="1"/>
      <c r="O79" s="2"/>
      <c r="P79" s="194"/>
      <c r="Q79" s="343" t="str">
        <f t="shared" si="1"/>
        <v/>
      </c>
      <c r="R79" s="210" t="str">
        <f t="shared" si="2"/>
        <v/>
      </c>
      <c r="S79" s="211" t="str">
        <f t="shared" si="3"/>
        <v/>
      </c>
      <c r="T79" s="215"/>
      <c r="U79" s="213">
        <f t="shared" si="4"/>
        <v>0</v>
      </c>
      <c r="V79" s="217">
        <f t="shared" si="5"/>
        <v>0</v>
      </c>
      <c r="W79" s="215"/>
      <c r="X79" s="215"/>
      <c r="Y79" s="213" t="str">
        <f>IF(AB79="Y",COUNT(#REF!), "")</f>
        <v/>
      </c>
      <c r="Z79" s="32"/>
      <c r="AA79" s="64" t="s">
        <v>1094</v>
      </c>
      <c r="AB79" s="66" t="s">
        <v>72</v>
      </c>
      <c r="AC79" s="65">
        <v>49.283414999999998</v>
      </c>
      <c r="AD79" s="65">
        <v>-117.65084299999999</v>
      </c>
      <c r="AE79" s="65" t="s">
        <v>1095</v>
      </c>
      <c r="AF79" s="64">
        <v>7972</v>
      </c>
      <c r="AG79" s="64" t="s">
        <v>74</v>
      </c>
      <c r="AH79" s="64">
        <v>2083</v>
      </c>
      <c r="AI79" s="64">
        <v>838</v>
      </c>
      <c r="AJ79" s="64" t="s">
        <v>62</v>
      </c>
      <c r="AK79" s="64" t="s">
        <v>57</v>
      </c>
      <c r="AL79" s="66" t="s">
        <v>62</v>
      </c>
      <c r="AM79" s="66" t="s">
        <v>63</v>
      </c>
      <c r="AN79" s="63" t="str">
        <f t="shared" si="6"/>
        <v>Kinnaird</v>
      </c>
      <c r="AO79" s="67" t="str">
        <f t="shared" si="7"/>
        <v>FALSE</v>
      </c>
      <c r="AP79" s="67" t="str">
        <f t="shared" si="8"/>
        <v>FALSE</v>
      </c>
    </row>
    <row r="80" spans="2:42" x14ac:dyDescent="0.25">
      <c r="B80" s="174">
        <v>7973</v>
      </c>
      <c r="C80" s="6" t="str">
        <f t="shared" si="0"/>
        <v>Raspberry</v>
      </c>
      <c r="D80" s="4" t="s">
        <v>62</v>
      </c>
      <c r="E80" s="5" t="s">
        <v>62</v>
      </c>
      <c r="F80" s="5" t="s">
        <v>62</v>
      </c>
      <c r="G80" s="5" t="s">
        <v>2536</v>
      </c>
      <c r="H80" s="5" t="s">
        <v>2534</v>
      </c>
      <c r="I80" s="299"/>
      <c r="J80" s="346"/>
      <c r="K80" s="346"/>
      <c r="L80" s="346"/>
      <c r="M80" s="347"/>
      <c r="N80" s="1"/>
      <c r="O80" s="2"/>
      <c r="P80" s="194"/>
      <c r="Q80" s="343" t="str">
        <f t="shared" si="1"/>
        <v/>
      </c>
      <c r="R80" s="210" t="str">
        <f t="shared" si="2"/>
        <v/>
      </c>
      <c r="S80" s="211" t="str">
        <f t="shared" si="3"/>
        <v/>
      </c>
      <c r="T80" s="215"/>
      <c r="U80" s="213">
        <f t="shared" si="4"/>
        <v>0</v>
      </c>
      <c r="V80" s="217">
        <f t="shared" si="5"/>
        <v>0</v>
      </c>
      <c r="W80" s="215"/>
      <c r="X80" s="215"/>
      <c r="Y80" s="213" t="str">
        <f>IF(AB80="Y",COUNT(#REF!), "")</f>
        <v/>
      </c>
      <c r="Z80" s="32"/>
      <c r="AA80" s="66" t="s">
        <v>1746</v>
      </c>
      <c r="AB80" s="64" t="s">
        <v>72</v>
      </c>
      <c r="AC80" s="68">
        <v>49.335768000000002</v>
      </c>
      <c r="AD80" s="68">
        <v>-117.657419</v>
      </c>
      <c r="AE80" s="65" t="s">
        <v>1747</v>
      </c>
      <c r="AF80" s="66">
        <v>7973</v>
      </c>
      <c r="AG80" s="66" t="s">
        <v>74</v>
      </c>
      <c r="AH80" s="66">
        <v>4290</v>
      </c>
      <c r="AI80" s="66">
        <v>2036</v>
      </c>
      <c r="AJ80" s="66" t="s">
        <v>62</v>
      </c>
      <c r="AK80" s="66" t="s">
        <v>57</v>
      </c>
      <c r="AL80" s="66" t="s">
        <v>62</v>
      </c>
      <c r="AM80" s="66" t="s">
        <v>63</v>
      </c>
      <c r="AN80" s="63" t="str">
        <f t="shared" si="6"/>
        <v>Raspberry</v>
      </c>
      <c r="AO80" s="67" t="str">
        <f t="shared" si="7"/>
        <v>FALSE</v>
      </c>
      <c r="AP80" s="67" t="str">
        <f t="shared" si="8"/>
        <v>FALSE</v>
      </c>
    </row>
    <row r="81" spans="2:42" x14ac:dyDescent="0.25">
      <c r="B81" s="174">
        <v>7974</v>
      </c>
      <c r="C81" s="6" t="str">
        <f t="shared" si="0"/>
        <v>Robson</v>
      </c>
      <c r="D81" s="4" t="s">
        <v>62</v>
      </c>
      <c r="E81" s="5" t="s">
        <v>62</v>
      </c>
      <c r="F81" s="5" t="s">
        <v>62</v>
      </c>
      <c r="G81" s="5" t="s">
        <v>2536</v>
      </c>
      <c r="H81" s="5" t="s">
        <v>2534</v>
      </c>
      <c r="I81" s="299"/>
      <c r="J81" s="346"/>
      <c r="K81" s="346"/>
      <c r="L81" s="346"/>
      <c r="M81" s="347"/>
      <c r="N81" s="1"/>
      <c r="O81" s="2"/>
      <c r="P81" s="194"/>
      <c r="Q81" s="343" t="str">
        <f t="shared" si="1"/>
        <v/>
      </c>
      <c r="R81" s="210" t="str">
        <f t="shared" si="2"/>
        <v/>
      </c>
      <c r="S81" s="211" t="str">
        <f t="shared" si="3"/>
        <v/>
      </c>
      <c r="T81" s="215"/>
      <c r="U81" s="213">
        <f t="shared" si="4"/>
        <v>0</v>
      </c>
      <c r="V81" s="217">
        <f t="shared" si="5"/>
        <v>0</v>
      </c>
      <c r="W81" s="215"/>
      <c r="X81" s="215"/>
      <c r="Y81" s="213" t="str">
        <f>IF(AB81="Y",COUNT(#REF!), "")</f>
        <v/>
      </c>
      <c r="Z81" s="32"/>
      <c r="AA81" s="66" t="s">
        <v>1790</v>
      </c>
      <c r="AB81" s="66" t="s">
        <v>72</v>
      </c>
      <c r="AC81" s="68">
        <v>49.337471999999998</v>
      </c>
      <c r="AD81" s="68">
        <v>-117.691433</v>
      </c>
      <c r="AE81" s="65" t="s">
        <v>1791</v>
      </c>
      <c r="AF81" s="66">
        <v>7974</v>
      </c>
      <c r="AG81" s="66" t="s">
        <v>74</v>
      </c>
      <c r="AH81" s="66">
        <v>4290</v>
      </c>
      <c r="AI81" s="66">
        <v>2036</v>
      </c>
      <c r="AJ81" s="66" t="s">
        <v>62</v>
      </c>
      <c r="AK81" s="66" t="s">
        <v>57</v>
      </c>
      <c r="AL81" s="66" t="s">
        <v>62</v>
      </c>
      <c r="AM81" s="66" t="s">
        <v>63</v>
      </c>
      <c r="AN81" s="63" t="str">
        <f t="shared" si="6"/>
        <v>Robson</v>
      </c>
      <c r="AO81" s="67" t="str">
        <f t="shared" si="7"/>
        <v>FALSE</v>
      </c>
      <c r="AP81" s="67" t="str">
        <f t="shared" si="8"/>
        <v>FALSE</v>
      </c>
    </row>
    <row r="82" spans="2:42" x14ac:dyDescent="0.25">
      <c r="B82" s="174">
        <v>7975</v>
      </c>
      <c r="C82" s="6" t="str">
        <f t="shared" si="0"/>
        <v>Glade</v>
      </c>
      <c r="D82" s="4" t="s">
        <v>62</v>
      </c>
      <c r="E82" s="5" t="s">
        <v>62</v>
      </c>
      <c r="F82" s="5" t="s">
        <v>62</v>
      </c>
      <c r="G82" s="5" t="s">
        <v>2536</v>
      </c>
      <c r="H82" s="5" t="s">
        <v>2534</v>
      </c>
      <c r="I82" s="299"/>
      <c r="J82" s="346"/>
      <c r="K82" s="346"/>
      <c r="L82" s="346"/>
      <c r="M82" s="347"/>
      <c r="N82" s="1"/>
      <c r="O82" s="2"/>
      <c r="P82" s="194"/>
      <c r="Q82" s="343" t="str">
        <f t="shared" si="1"/>
        <v/>
      </c>
      <c r="R82" s="210" t="str">
        <f t="shared" si="2"/>
        <v/>
      </c>
      <c r="S82" s="211" t="str">
        <f t="shared" si="3"/>
        <v/>
      </c>
      <c r="T82" s="215"/>
      <c r="U82" s="213">
        <f t="shared" si="4"/>
        <v>0</v>
      </c>
      <c r="V82" s="217">
        <f t="shared" si="5"/>
        <v>0</v>
      </c>
      <c r="W82" s="215"/>
      <c r="X82" s="215"/>
      <c r="Y82" s="213" t="str">
        <f>IF(AB82="Y",COUNT(#REF!), "")</f>
        <v/>
      </c>
      <c r="Z82" s="32"/>
      <c r="AA82" s="66" t="s">
        <v>857</v>
      </c>
      <c r="AB82" s="66" t="s">
        <v>72</v>
      </c>
      <c r="AC82" s="68">
        <v>49.396357999999999</v>
      </c>
      <c r="AD82" s="68">
        <v>-117.53537300000001</v>
      </c>
      <c r="AE82" s="65" t="s">
        <v>858</v>
      </c>
      <c r="AF82" s="66">
        <v>7975</v>
      </c>
      <c r="AG82" s="66" t="s">
        <v>74</v>
      </c>
      <c r="AH82" s="66">
        <v>418</v>
      </c>
      <c r="AI82" s="66">
        <v>195</v>
      </c>
      <c r="AJ82" s="66" t="s">
        <v>62</v>
      </c>
      <c r="AK82" s="66" t="s">
        <v>57</v>
      </c>
      <c r="AL82" s="66" t="s">
        <v>62</v>
      </c>
      <c r="AM82" s="66" t="s">
        <v>63</v>
      </c>
      <c r="AN82" s="63" t="str">
        <f t="shared" si="6"/>
        <v>Glade</v>
      </c>
      <c r="AO82" s="67" t="str">
        <f t="shared" si="7"/>
        <v>FALSE</v>
      </c>
      <c r="AP82" s="67" t="str">
        <f t="shared" si="8"/>
        <v>FALSE</v>
      </c>
    </row>
    <row r="83" spans="2:42" x14ac:dyDescent="0.25">
      <c r="B83" s="174">
        <v>7976</v>
      </c>
      <c r="C83" s="6" t="str">
        <f t="shared" si="0"/>
        <v>Shoreacres</v>
      </c>
      <c r="D83" s="4" t="s">
        <v>62</v>
      </c>
      <c r="E83" s="5" t="s">
        <v>62</v>
      </c>
      <c r="F83" s="5" t="s">
        <v>62</v>
      </c>
      <c r="G83" s="5" t="s">
        <v>2536</v>
      </c>
      <c r="H83" s="5" t="s">
        <v>2534</v>
      </c>
      <c r="I83" s="299"/>
      <c r="J83" s="346"/>
      <c r="K83" s="346"/>
      <c r="L83" s="346"/>
      <c r="M83" s="347"/>
      <c r="N83" s="1"/>
      <c r="O83" s="2"/>
      <c r="P83" s="194"/>
      <c r="Q83" s="343" t="str">
        <f t="shared" si="1"/>
        <v/>
      </c>
      <c r="R83" s="210" t="str">
        <f t="shared" si="2"/>
        <v/>
      </c>
      <c r="S83" s="211" t="str">
        <f t="shared" si="3"/>
        <v/>
      </c>
      <c r="T83" s="215"/>
      <c r="U83" s="213">
        <f t="shared" si="4"/>
        <v>0</v>
      </c>
      <c r="V83" s="217">
        <f t="shared" si="5"/>
        <v>0</v>
      </c>
      <c r="W83" s="215"/>
      <c r="X83" s="215"/>
      <c r="Y83" s="213" t="str">
        <f>IF(AB83="Y",COUNT(#REF!), "")</f>
        <v/>
      </c>
      <c r="Z83" s="32"/>
      <c r="AA83" s="64" t="s">
        <v>1922</v>
      </c>
      <c r="AB83" s="66" t="s">
        <v>72</v>
      </c>
      <c r="AC83" s="65">
        <v>49.430726999999997</v>
      </c>
      <c r="AD83" s="65">
        <v>-117.52685</v>
      </c>
      <c r="AE83" s="65" t="s">
        <v>1923</v>
      </c>
      <c r="AF83" s="64">
        <v>7976</v>
      </c>
      <c r="AG83" s="64" t="s">
        <v>74</v>
      </c>
      <c r="AH83" s="64">
        <v>1520</v>
      </c>
      <c r="AI83" s="64">
        <v>723</v>
      </c>
      <c r="AJ83" s="64" t="s">
        <v>62</v>
      </c>
      <c r="AK83" s="64" t="s">
        <v>57</v>
      </c>
      <c r="AL83" s="66" t="s">
        <v>62</v>
      </c>
      <c r="AM83" s="66" t="s">
        <v>63</v>
      </c>
      <c r="AN83" s="63" t="str">
        <f t="shared" si="6"/>
        <v>Shoreacres</v>
      </c>
      <c r="AO83" s="67" t="str">
        <f t="shared" si="7"/>
        <v>FALSE</v>
      </c>
      <c r="AP83" s="67" t="str">
        <f t="shared" si="8"/>
        <v>FALSE</v>
      </c>
    </row>
    <row r="84" spans="2:42" x14ac:dyDescent="0.25">
      <c r="B84" s="174">
        <v>7977</v>
      </c>
      <c r="C84" s="6" t="str">
        <f t="shared" si="0"/>
        <v>Bonnington Falls</v>
      </c>
      <c r="D84" s="4" t="s">
        <v>62</v>
      </c>
      <c r="E84" s="5" t="s">
        <v>62</v>
      </c>
      <c r="F84" s="5" t="s">
        <v>62</v>
      </c>
      <c r="G84" s="5" t="s">
        <v>2536</v>
      </c>
      <c r="H84" s="5" t="s">
        <v>2534</v>
      </c>
      <c r="I84" s="299"/>
      <c r="J84" s="346"/>
      <c r="K84" s="346"/>
      <c r="L84" s="346"/>
      <c r="M84" s="347"/>
      <c r="N84" s="1"/>
      <c r="O84" s="2"/>
      <c r="P84" s="194"/>
      <c r="Q84" s="343" t="str">
        <f t="shared" si="1"/>
        <v/>
      </c>
      <c r="R84" s="210" t="str">
        <f t="shared" si="2"/>
        <v/>
      </c>
      <c r="S84" s="211" t="str">
        <f t="shared" si="3"/>
        <v/>
      </c>
      <c r="T84" s="215"/>
      <c r="U84" s="213">
        <f t="shared" si="4"/>
        <v>0</v>
      </c>
      <c r="V84" s="217">
        <f t="shared" si="5"/>
        <v>0</v>
      </c>
      <c r="W84" s="215"/>
      <c r="X84" s="215"/>
      <c r="Y84" s="213" t="str">
        <f>IF(AB84="Y",COUNT(#REF!), "")</f>
        <v/>
      </c>
      <c r="Z84" s="32"/>
      <c r="AA84" s="64" t="s">
        <v>292</v>
      </c>
      <c r="AB84" s="66" t="s">
        <v>72</v>
      </c>
      <c r="AC84" s="65">
        <v>49.466700000000003</v>
      </c>
      <c r="AD84" s="65">
        <v>-117.483301</v>
      </c>
      <c r="AE84" s="65" t="s">
        <v>293</v>
      </c>
      <c r="AF84" s="64">
        <v>7977</v>
      </c>
      <c r="AG84" s="64" t="s">
        <v>74</v>
      </c>
      <c r="AH84" s="64">
        <v>920</v>
      </c>
      <c r="AI84" s="64">
        <v>389</v>
      </c>
      <c r="AJ84" s="64" t="s">
        <v>62</v>
      </c>
      <c r="AK84" s="64" t="s">
        <v>57</v>
      </c>
      <c r="AL84" s="66" t="s">
        <v>57</v>
      </c>
      <c r="AM84" s="66" t="s">
        <v>63</v>
      </c>
      <c r="AN84" s="63" t="str">
        <f t="shared" si="6"/>
        <v>Bonnington Falls</v>
      </c>
      <c r="AO84" s="67" t="str">
        <f t="shared" si="7"/>
        <v>FALSE</v>
      </c>
      <c r="AP84" s="67" t="str">
        <f t="shared" si="8"/>
        <v>FALSE</v>
      </c>
    </row>
    <row r="85" spans="2:42" x14ac:dyDescent="0.25">
      <c r="B85" s="174">
        <v>7978</v>
      </c>
      <c r="C85" s="6" t="str">
        <f t="shared" si="0"/>
        <v>Krestova</v>
      </c>
      <c r="D85" s="4" t="s">
        <v>62</v>
      </c>
      <c r="E85" s="5" t="s">
        <v>62</v>
      </c>
      <c r="F85" s="5" t="s">
        <v>62</v>
      </c>
      <c r="G85" s="5" t="s">
        <v>2536</v>
      </c>
      <c r="H85" s="5" t="s">
        <v>2534</v>
      </c>
      <c r="I85" s="299"/>
      <c r="J85" s="346"/>
      <c r="K85" s="346"/>
      <c r="L85" s="346"/>
      <c r="M85" s="347"/>
      <c r="N85" s="1"/>
      <c r="O85" s="2"/>
      <c r="P85" s="194"/>
      <c r="Q85" s="343" t="str">
        <f t="shared" si="1"/>
        <v/>
      </c>
      <c r="R85" s="210" t="str">
        <f t="shared" si="2"/>
        <v/>
      </c>
      <c r="S85" s="211" t="str">
        <f t="shared" si="3"/>
        <v/>
      </c>
      <c r="T85" s="215"/>
      <c r="U85" s="213">
        <f t="shared" si="4"/>
        <v>0</v>
      </c>
      <c r="V85" s="217">
        <f t="shared" si="5"/>
        <v>0</v>
      </c>
      <c r="W85" s="215"/>
      <c r="X85" s="215"/>
      <c r="Y85" s="213" t="str">
        <f>IF(AB85="Y",COUNT(#REF!), "")</f>
        <v/>
      </c>
      <c r="Z85" s="32"/>
      <c r="AA85" s="66" t="s">
        <v>1135</v>
      </c>
      <c r="AB85" s="66" t="s">
        <v>72</v>
      </c>
      <c r="AC85" s="68">
        <v>49.444738000000001</v>
      </c>
      <c r="AD85" s="68">
        <v>-117.582166</v>
      </c>
      <c r="AE85" s="65" t="s">
        <v>1136</v>
      </c>
      <c r="AF85" s="66">
        <v>7978</v>
      </c>
      <c r="AG85" s="66" t="s">
        <v>74</v>
      </c>
      <c r="AH85" s="66">
        <v>1520</v>
      </c>
      <c r="AI85" s="66">
        <v>723</v>
      </c>
      <c r="AJ85" s="66" t="s">
        <v>62</v>
      </c>
      <c r="AK85" s="66" t="s">
        <v>57</v>
      </c>
      <c r="AL85" s="66" t="s">
        <v>62</v>
      </c>
      <c r="AM85" s="66" t="s">
        <v>63</v>
      </c>
      <c r="AN85" s="63" t="str">
        <f t="shared" si="6"/>
        <v>Krestova</v>
      </c>
      <c r="AO85" s="67" t="str">
        <f t="shared" si="7"/>
        <v>FALSE</v>
      </c>
      <c r="AP85" s="67" t="str">
        <f t="shared" si="8"/>
        <v>FALSE</v>
      </c>
    </row>
    <row r="86" spans="2:42" x14ac:dyDescent="0.25">
      <c r="B86" s="174">
        <v>7979</v>
      </c>
      <c r="C86" s="6" t="str">
        <f t="shared" si="0"/>
        <v>Taghum</v>
      </c>
      <c r="D86" s="4" t="s">
        <v>62</v>
      </c>
      <c r="E86" s="5" t="s">
        <v>62</v>
      </c>
      <c r="F86" s="5" t="s">
        <v>62</v>
      </c>
      <c r="G86" s="5" t="s">
        <v>2536</v>
      </c>
      <c r="H86" s="5" t="s">
        <v>2534</v>
      </c>
      <c r="I86" s="299"/>
      <c r="J86" s="346"/>
      <c r="K86" s="346"/>
      <c r="L86" s="346"/>
      <c r="M86" s="347"/>
      <c r="N86" s="1"/>
      <c r="O86" s="2"/>
      <c r="P86" s="194"/>
      <c r="Q86" s="343" t="str">
        <f t="shared" si="1"/>
        <v/>
      </c>
      <c r="R86" s="210" t="str">
        <f t="shared" si="2"/>
        <v/>
      </c>
      <c r="S86" s="211" t="str">
        <f t="shared" si="3"/>
        <v/>
      </c>
      <c r="T86" s="215"/>
      <c r="U86" s="213">
        <f t="shared" si="4"/>
        <v>0</v>
      </c>
      <c r="V86" s="217">
        <f t="shared" si="5"/>
        <v>0</v>
      </c>
      <c r="W86" s="215"/>
      <c r="X86" s="215"/>
      <c r="Y86" s="213" t="str">
        <f>IF(AB86="Y",COUNT(#REF!), "")</f>
        <v/>
      </c>
      <c r="Z86" s="32"/>
      <c r="AA86" s="66" t="s">
        <v>2139</v>
      </c>
      <c r="AB86" s="64" t="s">
        <v>72</v>
      </c>
      <c r="AC86" s="68">
        <v>49.493386999999998</v>
      </c>
      <c r="AD86" s="68">
        <v>-117.398939</v>
      </c>
      <c r="AE86" s="65" t="s">
        <v>2140</v>
      </c>
      <c r="AF86" s="66">
        <v>7979</v>
      </c>
      <c r="AG86" s="66" t="s">
        <v>74</v>
      </c>
      <c r="AH86" s="66">
        <v>864</v>
      </c>
      <c r="AI86" s="66">
        <v>415</v>
      </c>
      <c r="AJ86" s="66" t="s">
        <v>62</v>
      </c>
      <c r="AK86" s="66" t="s">
        <v>57</v>
      </c>
      <c r="AL86" s="66" t="s">
        <v>62</v>
      </c>
      <c r="AM86" s="66" t="s">
        <v>63</v>
      </c>
      <c r="AN86" s="63" t="str">
        <f t="shared" si="6"/>
        <v>Taghum</v>
      </c>
      <c r="AO86" s="67" t="str">
        <f t="shared" si="7"/>
        <v>FALSE</v>
      </c>
      <c r="AP86" s="67" t="str">
        <f t="shared" si="8"/>
        <v>FALSE</v>
      </c>
    </row>
    <row r="87" spans="2:42" x14ac:dyDescent="0.25">
      <c r="B87" s="174">
        <v>7980</v>
      </c>
      <c r="C87" s="6" t="str">
        <f t="shared" si="0"/>
        <v>Brilliant</v>
      </c>
      <c r="D87" s="4" t="s">
        <v>62</v>
      </c>
      <c r="E87" s="5" t="s">
        <v>62</v>
      </c>
      <c r="F87" s="5" t="s">
        <v>62</v>
      </c>
      <c r="G87" s="5" t="s">
        <v>2536</v>
      </c>
      <c r="H87" s="5" t="s">
        <v>2534</v>
      </c>
      <c r="I87" s="299"/>
      <c r="J87" s="346"/>
      <c r="K87" s="346"/>
      <c r="L87" s="346"/>
      <c r="M87" s="347"/>
      <c r="N87" s="1"/>
      <c r="O87" s="2"/>
      <c r="P87" s="194"/>
      <c r="Q87" s="343" t="str">
        <f t="shared" si="1"/>
        <v/>
      </c>
      <c r="R87" s="210" t="str">
        <f t="shared" si="2"/>
        <v/>
      </c>
      <c r="S87" s="211" t="str">
        <f t="shared" si="3"/>
        <v/>
      </c>
      <c r="T87" s="215"/>
      <c r="U87" s="213">
        <f t="shared" si="4"/>
        <v>0</v>
      </c>
      <c r="V87" s="217">
        <f t="shared" si="5"/>
        <v>0</v>
      </c>
      <c r="W87" s="215"/>
      <c r="X87" s="215"/>
      <c r="Y87" s="213" t="str">
        <f>IF(AB87="Y",COUNT(#REF!), "")</f>
        <v/>
      </c>
      <c r="Z87" s="32"/>
      <c r="AA87" s="66" t="s">
        <v>330</v>
      </c>
      <c r="AB87" s="64" t="s">
        <v>72</v>
      </c>
      <c r="AC87" s="68">
        <v>49.321727000000003</v>
      </c>
      <c r="AD87" s="68">
        <v>-117.64305299999999</v>
      </c>
      <c r="AE87" s="65" t="s">
        <v>331</v>
      </c>
      <c r="AF87" s="66">
        <v>7980</v>
      </c>
      <c r="AG87" s="66" t="s">
        <v>74</v>
      </c>
      <c r="AH87" s="66">
        <v>2797</v>
      </c>
      <c r="AI87" s="66">
        <v>1298</v>
      </c>
      <c r="AJ87" s="66" t="s">
        <v>62</v>
      </c>
      <c r="AK87" s="66" t="s">
        <v>57</v>
      </c>
      <c r="AL87" s="66" t="s">
        <v>57</v>
      </c>
      <c r="AM87" s="66" t="s">
        <v>63</v>
      </c>
      <c r="AN87" s="63" t="str">
        <f t="shared" si="6"/>
        <v>Brilliant</v>
      </c>
      <c r="AO87" s="67" t="str">
        <f t="shared" si="7"/>
        <v>FALSE</v>
      </c>
      <c r="AP87" s="67" t="str">
        <f t="shared" si="8"/>
        <v>FALSE</v>
      </c>
    </row>
    <row r="88" spans="2:42" x14ac:dyDescent="0.25">
      <c r="B88" s="174">
        <v>7981</v>
      </c>
      <c r="C88" s="6" t="str">
        <f t="shared" si="0"/>
        <v>Glenmerry</v>
      </c>
      <c r="D88" s="4" t="s">
        <v>62</v>
      </c>
      <c r="E88" s="5" t="s">
        <v>62</v>
      </c>
      <c r="F88" s="5" t="s">
        <v>62</v>
      </c>
      <c r="G88" s="5" t="s">
        <v>2537</v>
      </c>
      <c r="H88" s="5" t="s">
        <v>2534</v>
      </c>
      <c r="I88" s="299"/>
      <c r="J88" s="346"/>
      <c r="K88" s="346"/>
      <c r="L88" s="346"/>
      <c r="M88" s="347"/>
      <c r="N88" s="1"/>
      <c r="O88" s="2"/>
      <c r="P88" s="194"/>
      <c r="Q88" s="343" t="str">
        <f t="shared" si="1"/>
        <v/>
      </c>
      <c r="R88" s="210" t="str">
        <f t="shared" si="2"/>
        <v/>
      </c>
      <c r="S88" s="211" t="str">
        <f t="shared" si="3"/>
        <v/>
      </c>
      <c r="T88" s="215"/>
      <c r="U88" s="213">
        <f t="shared" si="4"/>
        <v>0</v>
      </c>
      <c r="V88" s="217">
        <f t="shared" si="5"/>
        <v>0</v>
      </c>
      <c r="W88" s="215"/>
      <c r="X88" s="215"/>
      <c r="Y88" s="213" t="str">
        <f>IF(AB88="Y",COUNT(#REF!), "")</f>
        <v/>
      </c>
      <c r="Z88" s="32"/>
      <c r="AA88" s="66" t="s">
        <v>865</v>
      </c>
      <c r="AB88" s="64" t="s">
        <v>72</v>
      </c>
      <c r="AC88" s="68">
        <v>49.100000999999999</v>
      </c>
      <c r="AD88" s="68">
        <v>-117.66669899999999</v>
      </c>
      <c r="AE88" s="65" t="s">
        <v>866</v>
      </c>
      <c r="AF88" s="66">
        <v>7981</v>
      </c>
      <c r="AG88" s="66" t="s">
        <v>74</v>
      </c>
      <c r="AH88" s="66">
        <v>3165</v>
      </c>
      <c r="AI88" s="66">
        <v>1475</v>
      </c>
      <c r="AJ88" s="66" t="s">
        <v>62</v>
      </c>
      <c r="AK88" s="66" t="s">
        <v>57</v>
      </c>
      <c r="AL88" s="66" t="s">
        <v>62</v>
      </c>
      <c r="AM88" s="66" t="s">
        <v>63</v>
      </c>
      <c r="AN88" s="63" t="str">
        <f t="shared" si="6"/>
        <v>Glenmerry</v>
      </c>
      <c r="AO88" s="67" t="str">
        <f t="shared" si="7"/>
        <v>FALSE</v>
      </c>
      <c r="AP88" s="67" t="str">
        <f t="shared" si="8"/>
        <v>FALSE</v>
      </c>
    </row>
    <row r="89" spans="2:42" x14ac:dyDescent="0.25">
      <c r="B89" s="174">
        <v>7982</v>
      </c>
      <c r="C89" s="6" t="str">
        <f t="shared" si="0"/>
        <v>Sunningdale</v>
      </c>
      <c r="D89" s="4" t="s">
        <v>62</v>
      </c>
      <c r="E89" s="5" t="s">
        <v>62</v>
      </c>
      <c r="F89" s="5" t="s">
        <v>62</v>
      </c>
      <c r="G89" s="5" t="s">
        <v>2537</v>
      </c>
      <c r="H89" s="5" t="s">
        <v>2534</v>
      </c>
      <c r="I89" s="299"/>
      <c r="J89" s="346"/>
      <c r="K89" s="346"/>
      <c r="L89" s="346"/>
      <c r="M89" s="347"/>
      <c r="N89" s="1"/>
      <c r="O89" s="2"/>
      <c r="P89" s="194"/>
      <c r="Q89" s="343" t="str">
        <f t="shared" si="1"/>
        <v/>
      </c>
      <c r="R89" s="210" t="str">
        <f t="shared" si="2"/>
        <v/>
      </c>
      <c r="S89" s="211" t="str">
        <f t="shared" si="3"/>
        <v/>
      </c>
      <c r="T89" s="215"/>
      <c r="U89" s="213">
        <f t="shared" si="4"/>
        <v>0</v>
      </c>
      <c r="V89" s="217">
        <f t="shared" si="5"/>
        <v>0</v>
      </c>
      <c r="W89" s="215"/>
      <c r="X89" s="215"/>
      <c r="Y89" s="213" t="str">
        <f>IF(AB89="Y",COUNT(#REF!), "")</f>
        <v/>
      </c>
      <c r="Z89" s="32"/>
      <c r="AA89" s="64" t="s">
        <v>2117</v>
      </c>
      <c r="AB89" s="66" t="s">
        <v>72</v>
      </c>
      <c r="AC89" s="65">
        <v>49.116700000000002</v>
      </c>
      <c r="AD89" s="65">
        <v>-117.71669900000001</v>
      </c>
      <c r="AE89" s="65" t="s">
        <v>2118</v>
      </c>
      <c r="AF89" s="64">
        <v>7982</v>
      </c>
      <c r="AG89" s="64" t="s">
        <v>74</v>
      </c>
      <c r="AH89" s="64">
        <v>3165</v>
      </c>
      <c r="AI89" s="64">
        <v>1475</v>
      </c>
      <c r="AJ89" s="64" t="s">
        <v>62</v>
      </c>
      <c r="AK89" s="64" t="s">
        <v>57</v>
      </c>
      <c r="AL89" s="66" t="s">
        <v>57</v>
      </c>
      <c r="AM89" s="66" t="s">
        <v>63</v>
      </c>
      <c r="AN89" s="63" t="str">
        <f t="shared" si="6"/>
        <v>Sunningdale</v>
      </c>
      <c r="AO89" s="67" t="str">
        <f t="shared" si="7"/>
        <v>FALSE</v>
      </c>
      <c r="AP89" s="67" t="str">
        <f t="shared" si="8"/>
        <v>FALSE</v>
      </c>
    </row>
    <row r="90" spans="2:42" x14ac:dyDescent="0.25">
      <c r="B90" s="174">
        <v>7983</v>
      </c>
      <c r="C90" s="6" t="str">
        <f t="shared" si="0"/>
        <v>Park Siding</v>
      </c>
      <c r="D90" s="4" t="s">
        <v>57</v>
      </c>
      <c r="E90" s="5" t="s">
        <v>62</v>
      </c>
      <c r="F90" s="5" t="s">
        <v>57</v>
      </c>
      <c r="G90" s="5" t="s">
        <v>2537</v>
      </c>
      <c r="H90" s="5" t="s">
        <v>2534</v>
      </c>
      <c r="I90" s="299"/>
      <c r="J90" s="346"/>
      <c r="K90" s="346"/>
      <c r="L90" s="346"/>
      <c r="M90" s="347"/>
      <c r="N90" s="1"/>
      <c r="O90" s="2"/>
      <c r="P90" s="194"/>
      <c r="Q90" s="343" t="str">
        <f t="shared" si="1"/>
        <v/>
      </c>
      <c r="R90" s="210" t="str">
        <f t="shared" si="2"/>
        <v/>
      </c>
      <c r="S90" s="211" t="str">
        <f t="shared" si="3"/>
        <v/>
      </c>
      <c r="T90" s="215"/>
      <c r="U90" s="213">
        <f t="shared" si="4"/>
        <v>0</v>
      </c>
      <c r="V90" s="217">
        <f t="shared" si="5"/>
        <v>0</v>
      </c>
      <c r="W90" s="215"/>
      <c r="X90" s="215"/>
      <c r="Y90" s="213" t="str">
        <f>IF(AB90="Y",COUNT(#REF!), "")</f>
        <v/>
      </c>
      <c r="Z90" s="32"/>
      <c r="AA90" s="66" t="s">
        <v>1600</v>
      </c>
      <c r="AB90" s="66" t="s">
        <v>72</v>
      </c>
      <c r="AC90" s="68">
        <v>49.172462000000003</v>
      </c>
      <c r="AD90" s="68">
        <v>-117.493484</v>
      </c>
      <c r="AE90" s="65" t="s">
        <v>1601</v>
      </c>
      <c r="AF90" s="66">
        <v>7983</v>
      </c>
      <c r="AG90" s="66" t="s">
        <v>74</v>
      </c>
      <c r="AH90" s="66">
        <v>165</v>
      </c>
      <c r="AI90" s="66">
        <v>71</v>
      </c>
      <c r="AJ90" s="66" t="s">
        <v>57</v>
      </c>
      <c r="AK90" s="66" t="s">
        <v>57</v>
      </c>
      <c r="AL90" s="66" t="s">
        <v>62</v>
      </c>
      <c r="AM90" s="66" t="s">
        <v>63</v>
      </c>
      <c r="AN90" s="63" t="str">
        <f t="shared" si="6"/>
        <v>Park Siding</v>
      </c>
      <c r="AO90" s="67" t="str">
        <f t="shared" si="7"/>
        <v>FALSE</v>
      </c>
      <c r="AP90" s="67" t="str">
        <f t="shared" si="8"/>
        <v>FALSE</v>
      </c>
    </row>
    <row r="91" spans="2:42" x14ac:dyDescent="0.25">
      <c r="B91" s="174">
        <v>7984</v>
      </c>
      <c r="C91" s="6" t="str">
        <f t="shared" si="0"/>
        <v>Christina Lake</v>
      </c>
      <c r="D91" s="4" t="s">
        <v>62</v>
      </c>
      <c r="E91" s="5" t="s">
        <v>62</v>
      </c>
      <c r="F91" s="5" t="s">
        <v>62</v>
      </c>
      <c r="G91" s="5" t="s">
        <v>2537</v>
      </c>
      <c r="H91" s="5" t="s">
        <v>2534</v>
      </c>
      <c r="I91" s="299"/>
      <c r="J91" s="346"/>
      <c r="K91" s="346"/>
      <c r="L91" s="346"/>
      <c r="M91" s="347"/>
      <c r="N91" s="1"/>
      <c r="O91" s="2"/>
      <c r="P91" s="194"/>
      <c r="Q91" s="343" t="str">
        <f t="shared" si="1"/>
        <v/>
      </c>
      <c r="R91" s="210" t="str">
        <f t="shared" si="2"/>
        <v/>
      </c>
      <c r="S91" s="211" t="str">
        <f t="shared" si="3"/>
        <v/>
      </c>
      <c r="T91" s="215"/>
      <c r="U91" s="213">
        <f t="shared" si="4"/>
        <v>0</v>
      </c>
      <c r="V91" s="217">
        <f t="shared" si="5"/>
        <v>0</v>
      </c>
      <c r="W91" s="215"/>
      <c r="X91" s="215"/>
      <c r="Y91" s="213" t="str">
        <f>IF(AB91="Y",COUNT(#REF!), "")</f>
        <v/>
      </c>
      <c r="Z91" s="32"/>
      <c r="AA91" s="66" t="s">
        <v>484</v>
      </c>
      <c r="AB91" s="64" t="s">
        <v>72</v>
      </c>
      <c r="AC91" s="68">
        <v>49.039150999999997</v>
      </c>
      <c r="AD91" s="68">
        <v>-118.215917</v>
      </c>
      <c r="AE91" s="65" t="s">
        <v>485</v>
      </c>
      <c r="AF91" s="66">
        <v>7984</v>
      </c>
      <c r="AG91" s="66" t="s">
        <v>74</v>
      </c>
      <c r="AH91" s="66">
        <v>1035</v>
      </c>
      <c r="AI91" s="66">
        <v>788</v>
      </c>
      <c r="AJ91" s="66" t="s">
        <v>62</v>
      </c>
      <c r="AK91" s="66" t="s">
        <v>57</v>
      </c>
      <c r="AL91" s="66" t="s">
        <v>57</v>
      </c>
      <c r="AM91" s="66" t="s">
        <v>63</v>
      </c>
      <c r="AN91" s="63" t="str">
        <f t="shared" si="6"/>
        <v>Christina Lake</v>
      </c>
      <c r="AO91" s="67" t="str">
        <f t="shared" si="7"/>
        <v>FALSE</v>
      </c>
      <c r="AP91" s="67" t="str">
        <f t="shared" si="8"/>
        <v>FALSE</v>
      </c>
    </row>
    <row r="92" spans="2:42" x14ac:dyDescent="0.25">
      <c r="B92" s="174">
        <v>7985</v>
      </c>
      <c r="C92" s="6" t="str">
        <f t="shared" si="0"/>
        <v>Grand Forks</v>
      </c>
      <c r="D92" s="4" t="s">
        <v>62</v>
      </c>
      <c r="E92" s="5" t="s">
        <v>62</v>
      </c>
      <c r="F92" s="5" t="s">
        <v>62</v>
      </c>
      <c r="G92" s="5" t="s">
        <v>2537</v>
      </c>
      <c r="H92" s="5" t="s">
        <v>2534</v>
      </c>
      <c r="I92" s="299"/>
      <c r="J92" s="346"/>
      <c r="K92" s="346"/>
      <c r="L92" s="346"/>
      <c r="M92" s="347"/>
      <c r="N92" s="1"/>
      <c r="O92" s="2"/>
      <c r="P92" s="194"/>
      <c r="Q92" s="343" t="str">
        <f t="shared" si="1"/>
        <v/>
      </c>
      <c r="R92" s="210" t="str">
        <f t="shared" si="2"/>
        <v/>
      </c>
      <c r="S92" s="211" t="str">
        <f t="shared" si="3"/>
        <v/>
      </c>
      <c r="T92" s="215"/>
      <c r="U92" s="213">
        <f t="shared" si="4"/>
        <v>0</v>
      </c>
      <c r="V92" s="217">
        <f t="shared" si="5"/>
        <v>0</v>
      </c>
      <c r="W92" s="215"/>
      <c r="X92" s="215"/>
      <c r="Y92" s="213" t="str">
        <f>IF(AB92="Y",COUNT(#REF!), "")</f>
        <v/>
      </c>
      <c r="Z92" s="32"/>
      <c r="AA92" s="66" t="s">
        <v>885</v>
      </c>
      <c r="AB92" s="64" t="s">
        <v>72</v>
      </c>
      <c r="AC92" s="68">
        <v>49.029024</v>
      </c>
      <c r="AD92" s="68">
        <v>-118.453272</v>
      </c>
      <c r="AE92" s="65" t="s">
        <v>886</v>
      </c>
      <c r="AF92" s="66">
        <v>7985</v>
      </c>
      <c r="AG92" s="66" t="s">
        <v>74</v>
      </c>
      <c r="AH92" s="66">
        <v>4259</v>
      </c>
      <c r="AI92" s="66">
        <v>1992</v>
      </c>
      <c r="AJ92" s="66" t="s">
        <v>62</v>
      </c>
      <c r="AK92" s="66" t="s">
        <v>57</v>
      </c>
      <c r="AL92" s="66" t="s">
        <v>62</v>
      </c>
      <c r="AM92" s="66" t="s">
        <v>63</v>
      </c>
      <c r="AN92" s="63" t="str">
        <f t="shared" si="6"/>
        <v>Grand Forks</v>
      </c>
      <c r="AO92" s="67" t="str">
        <f t="shared" si="7"/>
        <v>FALSE</v>
      </c>
      <c r="AP92" s="67" t="str">
        <f t="shared" si="8"/>
        <v>FALSE</v>
      </c>
    </row>
    <row r="93" spans="2:42" x14ac:dyDescent="0.25">
      <c r="B93" s="174">
        <v>7986</v>
      </c>
      <c r="C93" s="6" t="str">
        <f t="shared" si="0"/>
        <v>Sion</v>
      </c>
      <c r="D93" s="4" t="s">
        <v>62</v>
      </c>
      <c r="E93" s="5" t="s">
        <v>62</v>
      </c>
      <c r="F93" s="5" t="s">
        <v>62</v>
      </c>
      <c r="G93" s="5" t="s">
        <v>2537</v>
      </c>
      <c r="H93" s="5" t="s">
        <v>2534</v>
      </c>
      <c r="I93" s="299"/>
      <c r="J93" s="346"/>
      <c r="K93" s="346"/>
      <c r="L93" s="346"/>
      <c r="M93" s="347"/>
      <c r="N93" s="1"/>
      <c r="O93" s="2"/>
      <c r="P93" s="194"/>
      <c r="Q93" s="343" t="str">
        <f t="shared" si="1"/>
        <v/>
      </c>
      <c r="R93" s="210" t="str">
        <f t="shared" si="2"/>
        <v/>
      </c>
      <c r="S93" s="211" t="str">
        <f t="shared" si="3"/>
        <v/>
      </c>
      <c r="T93" s="215"/>
      <c r="U93" s="213">
        <f t="shared" si="4"/>
        <v>0</v>
      </c>
      <c r="V93" s="217">
        <f t="shared" si="5"/>
        <v>0</v>
      </c>
      <c r="W93" s="215"/>
      <c r="X93" s="215"/>
      <c r="Y93" s="213" t="str">
        <f>IF(AB93="Y",COUNT(#REF!), "")</f>
        <v/>
      </c>
      <c r="Z93" s="32"/>
      <c r="AA93" s="64" t="s">
        <v>1964</v>
      </c>
      <c r="AB93" s="64" t="s">
        <v>72</v>
      </c>
      <c r="AC93" s="65">
        <v>49.020682000000001</v>
      </c>
      <c r="AD93" s="65">
        <v>-118.48383800000001</v>
      </c>
      <c r="AE93" s="65" t="s">
        <v>1965</v>
      </c>
      <c r="AF93" s="64">
        <v>7986</v>
      </c>
      <c r="AG93" s="64" t="s">
        <v>74</v>
      </c>
      <c r="AH93" s="64">
        <v>804</v>
      </c>
      <c r="AI93" s="64">
        <v>379</v>
      </c>
      <c r="AJ93" s="64" t="s">
        <v>62</v>
      </c>
      <c r="AK93" s="64" t="s">
        <v>57</v>
      </c>
      <c r="AL93" s="66" t="s">
        <v>62</v>
      </c>
      <c r="AM93" s="66" t="s">
        <v>63</v>
      </c>
      <c r="AN93" s="63" t="str">
        <f t="shared" si="6"/>
        <v>Sion</v>
      </c>
      <c r="AO93" s="67" t="str">
        <f t="shared" si="7"/>
        <v>FALSE</v>
      </c>
      <c r="AP93" s="67" t="str">
        <f t="shared" si="8"/>
        <v>FALSE</v>
      </c>
    </row>
    <row r="94" spans="2:42" x14ac:dyDescent="0.25">
      <c r="B94" s="174">
        <v>7987</v>
      </c>
      <c r="C94" s="6" t="str">
        <f t="shared" si="0"/>
        <v>Niagara</v>
      </c>
      <c r="D94" s="4" t="s">
        <v>57</v>
      </c>
      <c r="E94" s="5" t="s">
        <v>57</v>
      </c>
      <c r="F94" s="5" t="s">
        <v>57</v>
      </c>
      <c r="G94" s="5" t="s">
        <v>2537</v>
      </c>
      <c r="H94" s="5" t="s">
        <v>2534</v>
      </c>
      <c r="I94" s="299"/>
      <c r="J94" s="346"/>
      <c r="K94" s="346"/>
      <c r="L94" s="346"/>
      <c r="M94" s="347"/>
      <c r="N94" s="1"/>
      <c r="O94" s="2"/>
      <c r="P94" s="194"/>
      <c r="Q94" s="343" t="str">
        <f t="shared" si="1"/>
        <v/>
      </c>
      <c r="R94" s="210" t="str">
        <f t="shared" si="2"/>
        <v/>
      </c>
      <c r="S94" s="211" t="str">
        <f t="shared" si="3"/>
        <v/>
      </c>
      <c r="T94" s="215"/>
      <c r="U94" s="213">
        <f t="shared" si="4"/>
        <v>0</v>
      </c>
      <c r="V94" s="217">
        <f t="shared" si="5"/>
        <v>0</v>
      </c>
      <c r="W94" s="215"/>
      <c r="X94" s="215"/>
      <c r="Y94" s="213" t="str">
        <f>IF(AB94="Y",COUNT(#REF!), "")</f>
        <v/>
      </c>
      <c r="Z94" s="32"/>
      <c r="AA94" s="66" t="s">
        <v>1494</v>
      </c>
      <c r="AB94" s="64" t="s">
        <v>72</v>
      </c>
      <c r="AC94" s="68">
        <v>49.107056</v>
      </c>
      <c r="AD94" s="68">
        <v>-118.46584</v>
      </c>
      <c r="AE94" s="65" t="s">
        <v>1495</v>
      </c>
      <c r="AF94" s="66">
        <v>7987</v>
      </c>
      <c r="AG94" s="66" t="s">
        <v>74</v>
      </c>
      <c r="AH94" s="66">
        <v>202</v>
      </c>
      <c r="AI94" s="66">
        <v>88</v>
      </c>
      <c r="AJ94" s="66" t="s">
        <v>57</v>
      </c>
      <c r="AK94" s="66" t="s">
        <v>62</v>
      </c>
      <c r="AL94" s="66" t="s">
        <v>57</v>
      </c>
      <c r="AM94" s="66" t="s">
        <v>63</v>
      </c>
      <c r="AN94" s="63" t="str">
        <f t="shared" si="6"/>
        <v>Niagara</v>
      </c>
      <c r="AO94" s="67" t="str">
        <f t="shared" si="7"/>
        <v>FALSE</v>
      </c>
      <c r="AP94" s="67" t="str">
        <f t="shared" si="8"/>
        <v>FALSE</v>
      </c>
    </row>
    <row r="95" spans="2:42" x14ac:dyDescent="0.25">
      <c r="B95" s="174">
        <v>7988</v>
      </c>
      <c r="C95" s="6" t="str">
        <f t="shared" si="0"/>
        <v>Greenwood</v>
      </c>
      <c r="D95" s="4" t="s">
        <v>62</v>
      </c>
      <c r="E95" s="5" t="s">
        <v>62</v>
      </c>
      <c r="F95" s="5" t="s">
        <v>62</v>
      </c>
      <c r="G95" s="5" t="s">
        <v>2537</v>
      </c>
      <c r="H95" s="5" t="s">
        <v>2534</v>
      </c>
      <c r="I95" s="299"/>
      <c r="J95" s="346"/>
      <c r="K95" s="346"/>
      <c r="L95" s="346"/>
      <c r="M95" s="347"/>
      <c r="N95" s="1"/>
      <c r="O95" s="2"/>
      <c r="P95" s="194"/>
      <c r="Q95" s="343" t="str">
        <f t="shared" si="1"/>
        <v/>
      </c>
      <c r="R95" s="210" t="str">
        <f t="shared" si="2"/>
        <v/>
      </c>
      <c r="S95" s="211" t="str">
        <f t="shared" si="3"/>
        <v/>
      </c>
      <c r="T95" s="215"/>
      <c r="U95" s="213">
        <f t="shared" si="4"/>
        <v>0</v>
      </c>
      <c r="V95" s="217">
        <f t="shared" si="5"/>
        <v>0</v>
      </c>
      <c r="W95" s="215"/>
      <c r="X95" s="215"/>
      <c r="Y95" s="213" t="str">
        <f>IF(AB95="Y",COUNT(#REF!), "")</f>
        <v/>
      </c>
      <c r="Z95" s="32"/>
      <c r="AA95" s="64" t="s">
        <v>903</v>
      </c>
      <c r="AB95" s="64" t="s">
        <v>72</v>
      </c>
      <c r="AC95" s="65">
        <v>49.094900000000003</v>
      </c>
      <c r="AD95" s="65">
        <v>-118.67627400000001</v>
      </c>
      <c r="AE95" s="65" t="s">
        <v>904</v>
      </c>
      <c r="AF95" s="64">
        <v>7988</v>
      </c>
      <c r="AG95" s="64" t="s">
        <v>74</v>
      </c>
      <c r="AH95" s="64">
        <v>529</v>
      </c>
      <c r="AI95" s="64">
        <v>335</v>
      </c>
      <c r="AJ95" s="64" t="s">
        <v>62</v>
      </c>
      <c r="AK95" s="64" t="s">
        <v>57</v>
      </c>
      <c r="AL95" s="66" t="s">
        <v>62</v>
      </c>
      <c r="AM95" s="66" t="s">
        <v>63</v>
      </c>
      <c r="AN95" s="63" t="str">
        <f t="shared" si="6"/>
        <v>Greenwood</v>
      </c>
      <c r="AO95" s="67" t="str">
        <f t="shared" si="7"/>
        <v>FALSE</v>
      </c>
      <c r="AP95" s="67" t="str">
        <f t="shared" si="8"/>
        <v>FALSE</v>
      </c>
    </row>
    <row r="96" spans="2:42" x14ac:dyDescent="0.25">
      <c r="B96" s="174">
        <v>7989</v>
      </c>
      <c r="C96" s="6" t="str">
        <f t="shared" si="0"/>
        <v>Midway</v>
      </c>
      <c r="D96" s="4" t="s">
        <v>62</v>
      </c>
      <c r="E96" s="5" t="s">
        <v>62</v>
      </c>
      <c r="F96" s="5" t="s">
        <v>62</v>
      </c>
      <c r="G96" s="5" t="s">
        <v>2537</v>
      </c>
      <c r="H96" s="5" t="s">
        <v>2534</v>
      </c>
      <c r="I96" s="299"/>
      <c r="J96" s="346"/>
      <c r="K96" s="346"/>
      <c r="L96" s="346"/>
      <c r="M96" s="347"/>
      <c r="N96" s="1"/>
      <c r="O96" s="2"/>
      <c r="P96" s="194"/>
      <c r="Q96" s="343" t="str">
        <f t="shared" si="1"/>
        <v/>
      </c>
      <c r="R96" s="210" t="str">
        <f t="shared" si="2"/>
        <v/>
      </c>
      <c r="S96" s="211" t="str">
        <f t="shared" si="3"/>
        <v/>
      </c>
      <c r="T96" s="215"/>
      <c r="U96" s="213">
        <f t="shared" si="4"/>
        <v>0</v>
      </c>
      <c r="V96" s="217">
        <f t="shared" si="5"/>
        <v>0</v>
      </c>
      <c r="W96" s="215"/>
      <c r="X96" s="215"/>
      <c r="Y96" s="213" t="str">
        <f>IF(AB96="Y",COUNT(#REF!), "")</f>
        <v/>
      </c>
      <c r="Z96" s="32"/>
      <c r="AA96" s="64" t="s">
        <v>1374</v>
      </c>
      <c r="AB96" s="64" t="s">
        <v>72</v>
      </c>
      <c r="AC96" s="65">
        <v>49.007136000000003</v>
      </c>
      <c r="AD96" s="65">
        <v>-118.773048</v>
      </c>
      <c r="AE96" s="65" t="s">
        <v>1375</v>
      </c>
      <c r="AF96" s="64">
        <v>7989</v>
      </c>
      <c r="AG96" s="64" t="s">
        <v>74</v>
      </c>
      <c r="AH96" s="64">
        <v>654</v>
      </c>
      <c r="AI96" s="64">
        <v>325</v>
      </c>
      <c r="AJ96" s="64" t="s">
        <v>62</v>
      </c>
      <c r="AK96" s="64" t="s">
        <v>57</v>
      </c>
      <c r="AL96" s="66" t="s">
        <v>62</v>
      </c>
      <c r="AM96" s="66" t="s">
        <v>63</v>
      </c>
      <c r="AN96" s="63" t="str">
        <f t="shared" si="6"/>
        <v>Midway</v>
      </c>
      <c r="AO96" s="67" t="str">
        <f t="shared" si="7"/>
        <v>FALSE</v>
      </c>
      <c r="AP96" s="67" t="str">
        <f t="shared" si="8"/>
        <v>FALSE</v>
      </c>
    </row>
    <row r="97" spans="2:42" x14ac:dyDescent="0.25">
      <c r="B97" s="174">
        <v>7990</v>
      </c>
      <c r="C97" s="6" t="str">
        <f t="shared" si="0"/>
        <v>Rock Creek</v>
      </c>
      <c r="D97" s="4" t="s">
        <v>57</v>
      </c>
      <c r="E97" s="5" t="s">
        <v>57</v>
      </c>
      <c r="F97" s="5" t="s">
        <v>62</v>
      </c>
      <c r="G97" s="5" t="s">
        <v>2537</v>
      </c>
      <c r="H97" s="5" t="s">
        <v>2534</v>
      </c>
      <c r="I97" s="299"/>
      <c r="J97" s="346"/>
      <c r="K97" s="346"/>
      <c r="L97" s="346"/>
      <c r="M97" s="347"/>
      <c r="N97" s="1"/>
      <c r="O97" s="2"/>
      <c r="P97" s="194"/>
      <c r="Q97" s="343" t="str">
        <f t="shared" si="1"/>
        <v/>
      </c>
      <c r="R97" s="210" t="str">
        <f t="shared" si="2"/>
        <v/>
      </c>
      <c r="S97" s="211" t="str">
        <f t="shared" si="3"/>
        <v/>
      </c>
      <c r="T97" s="215"/>
      <c r="U97" s="213">
        <f t="shared" si="4"/>
        <v>0</v>
      </c>
      <c r="V97" s="217">
        <f t="shared" si="5"/>
        <v>0</v>
      </c>
      <c r="W97" s="215"/>
      <c r="X97" s="215"/>
      <c r="Y97" s="213" t="str">
        <f>IF(AB97="Y",COUNT(#REF!), "")</f>
        <v/>
      </c>
      <c r="Z97" s="32"/>
      <c r="AA97" s="66" t="s">
        <v>1794</v>
      </c>
      <c r="AB97" s="66" t="s">
        <v>72</v>
      </c>
      <c r="AC97" s="68">
        <v>49.059618</v>
      </c>
      <c r="AD97" s="68">
        <v>-118.999025</v>
      </c>
      <c r="AE97" s="65" t="s">
        <v>1795</v>
      </c>
      <c r="AF97" s="66">
        <v>7990</v>
      </c>
      <c r="AG97" s="66" t="s">
        <v>74</v>
      </c>
      <c r="AH97" s="66">
        <v>193</v>
      </c>
      <c r="AI97" s="66">
        <v>106</v>
      </c>
      <c r="AJ97" s="66" t="s">
        <v>57</v>
      </c>
      <c r="AK97" s="66" t="s">
        <v>62</v>
      </c>
      <c r="AL97" s="66" t="s">
        <v>62</v>
      </c>
      <c r="AM97" s="66" t="s">
        <v>63</v>
      </c>
      <c r="AN97" s="63" t="str">
        <f t="shared" si="6"/>
        <v>Rock Creek</v>
      </c>
      <c r="AO97" s="67" t="str">
        <f t="shared" si="7"/>
        <v>FALSE</v>
      </c>
      <c r="AP97" s="67" t="str">
        <f t="shared" si="8"/>
        <v>FALSE</v>
      </c>
    </row>
    <row r="98" spans="2:42" x14ac:dyDescent="0.25">
      <c r="B98" s="174">
        <v>7991</v>
      </c>
      <c r="C98" s="6" t="str">
        <f t="shared" ref="C98:C161" si="9">HYPERLINK(AE98,AN98)</f>
        <v>Bridesville</v>
      </c>
      <c r="D98" s="4" t="s">
        <v>57</v>
      </c>
      <c r="E98" s="5" t="s">
        <v>57</v>
      </c>
      <c r="F98" s="5" t="s">
        <v>62</v>
      </c>
      <c r="G98" s="5" t="s">
        <v>2537</v>
      </c>
      <c r="H98" s="5" t="s">
        <v>2534</v>
      </c>
      <c r="I98" s="299"/>
      <c r="J98" s="346"/>
      <c r="K98" s="346"/>
      <c r="L98" s="346"/>
      <c r="M98" s="347"/>
      <c r="N98" s="1"/>
      <c r="O98" s="2"/>
      <c r="P98" s="194"/>
      <c r="Q98" s="343" t="str">
        <f t="shared" ref="Q98:Q161" si="10">IF(L98="","",
IF(SUM((J98*L98)/M98)&lt;=N98,"Sufficient Capacity",
IF(SUM((J98*L98)/M98)&gt;N98,"Not Enough Capacity","Error")))</f>
        <v/>
      </c>
      <c r="R98" s="210" t="str">
        <f t="shared" ref="R98:R161" si="11">IF(OR(ISBLANK(J98),ISBLANK(L98),ISBLANK(M98)), "",(J98*L98/M98))</f>
        <v/>
      </c>
      <c r="S98" s="211" t="str">
        <f t="shared" ref="S98:S161" si="12">IF(AND(COUNT(N98,R98)=2, OR($O$10="Last-Mile", $O$10="Transport &amp; Last-Mile")), N98-R98, "")</f>
        <v/>
      </c>
      <c r="T98" s="215"/>
      <c r="U98" s="213">
        <f t="shared" ref="U98:U161" si="13">IF(AND(AB98="Y",I98&lt;&gt;""),1,0)</f>
        <v>0</v>
      </c>
      <c r="V98" s="217">
        <f t="shared" ref="V98:V161" si="14">IF(AND(AB98="Y",I98="Last-Mile &amp; Transport"),1,0)</f>
        <v>0</v>
      </c>
      <c r="W98" s="215"/>
      <c r="X98" s="215"/>
      <c r="Y98" s="213" t="str">
        <f>IF(AB98="Y",COUNT(#REF!), "")</f>
        <v/>
      </c>
      <c r="Z98" s="32"/>
      <c r="AA98" s="64" t="s">
        <v>324</v>
      </c>
      <c r="AB98" s="64" t="s">
        <v>72</v>
      </c>
      <c r="AC98" s="65">
        <v>49.035780000000003</v>
      </c>
      <c r="AD98" s="65">
        <v>-119.142375</v>
      </c>
      <c r="AE98" s="65" t="s">
        <v>325</v>
      </c>
      <c r="AF98" s="64">
        <v>7991</v>
      </c>
      <c r="AG98" s="64" t="s">
        <v>74</v>
      </c>
      <c r="AH98" s="64">
        <v>63</v>
      </c>
      <c r="AI98" s="64">
        <v>45</v>
      </c>
      <c r="AJ98" s="64" t="s">
        <v>57</v>
      </c>
      <c r="AK98" s="64" t="s">
        <v>62</v>
      </c>
      <c r="AL98" s="66" t="s">
        <v>62</v>
      </c>
      <c r="AM98" s="66" t="s">
        <v>63</v>
      </c>
      <c r="AN98" s="63" t="str">
        <f t="shared" ref="AN98:AN161" si="15">IF(AB98="Y", CONCATENATE(AA98,"*"), AA98)</f>
        <v>Bridesville</v>
      </c>
      <c r="AO98" s="67" t="str">
        <f t="shared" ref="AO98:AO161" si="16">IF(I98="Last-Mile","TRUE",IF(I98="Transport &amp; Last-Mile","TRUE","FALSE"))</f>
        <v>FALSE</v>
      </c>
      <c r="AP98" s="67" t="str">
        <f t="shared" ref="AP98:AP161" si="17">IF(I98="Transport","TRUE",IF(I98="Transport &amp; Last-Mile","TRUE","FALSE"))</f>
        <v>FALSE</v>
      </c>
    </row>
    <row r="99" spans="2:42" x14ac:dyDescent="0.25">
      <c r="B99" s="174">
        <v>7992</v>
      </c>
      <c r="C99" s="6" t="str">
        <f t="shared" si="9"/>
        <v>Mount Baldy</v>
      </c>
      <c r="D99" s="4" t="s">
        <v>57</v>
      </c>
      <c r="E99" s="5" t="s">
        <v>62</v>
      </c>
      <c r="F99" s="5" t="s">
        <v>62</v>
      </c>
      <c r="G99" s="5" t="s">
        <v>2537</v>
      </c>
      <c r="H99" s="5" t="s">
        <v>2534</v>
      </c>
      <c r="I99" s="299"/>
      <c r="J99" s="346"/>
      <c r="K99" s="346"/>
      <c r="L99" s="346"/>
      <c r="M99" s="347"/>
      <c r="N99" s="1"/>
      <c r="O99" s="2"/>
      <c r="P99" s="194"/>
      <c r="Q99" s="343" t="str">
        <f t="shared" si="10"/>
        <v/>
      </c>
      <c r="R99" s="210" t="str">
        <f t="shared" si="11"/>
        <v/>
      </c>
      <c r="S99" s="211" t="str">
        <f t="shared" si="12"/>
        <v/>
      </c>
      <c r="T99" s="215"/>
      <c r="U99" s="213">
        <f t="shared" si="13"/>
        <v>0</v>
      </c>
      <c r="V99" s="217">
        <f t="shared" si="14"/>
        <v>0</v>
      </c>
      <c r="W99" s="215"/>
      <c r="X99" s="215"/>
      <c r="Y99" s="213" t="str">
        <f>IF(AB99="Y",COUNT(#REF!), "")</f>
        <v/>
      </c>
      <c r="Z99" s="32"/>
      <c r="AA99" s="64" t="s">
        <v>1414</v>
      </c>
      <c r="AB99" s="64" t="s">
        <v>72</v>
      </c>
      <c r="AC99" s="65">
        <v>49.152222000000002</v>
      </c>
      <c r="AD99" s="65">
        <v>-119.237499</v>
      </c>
      <c r="AE99" s="65" t="s">
        <v>1415</v>
      </c>
      <c r="AF99" s="64">
        <v>7992</v>
      </c>
      <c r="AG99" s="64" t="s">
        <v>74</v>
      </c>
      <c r="AH99" s="64">
        <v>24</v>
      </c>
      <c r="AI99" s="64">
        <v>123</v>
      </c>
      <c r="AJ99" s="64" t="s">
        <v>57</v>
      </c>
      <c r="AK99" s="64" t="s">
        <v>62</v>
      </c>
      <c r="AL99" s="66" t="s">
        <v>57</v>
      </c>
      <c r="AM99" s="66" t="s">
        <v>63</v>
      </c>
      <c r="AN99" s="63" t="str">
        <f t="shared" si="15"/>
        <v>Mount Baldy</v>
      </c>
      <c r="AO99" s="67" t="str">
        <f t="shared" si="16"/>
        <v>FALSE</v>
      </c>
      <c r="AP99" s="67" t="str">
        <f t="shared" si="17"/>
        <v>FALSE</v>
      </c>
    </row>
    <row r="100" spans="2:42" x14ac:dyDescent="0.25">
      <c r="B100" s="174">
        <v>7993</v>
      </c>
      <c r="C100" s="6" t="str">
        <f t="shared" si="9"/>
        <v>Osoyoos</v>
      </c>
      <c r="D100" s="4" t="s">
        <v>62</v>
      </c>
      <c r="E100" s="5" t="s">
        <v>62</v>
      </c>
      <c r="F100" s="5" t="s">
        <v>62</v>
      </c>
      <c r="G100" s="5" t="s">
        <v>2539</v>
      </c>
      <c r="H100" s="5" t="s">
        <v>2538</v>
      </c>
      <c r="I100" s="299"/>
      <c r="J100" s="346"/>
      <c r="K100" s="346"/>
      <c r="L100" s="346"/>
      <c r="M100" s="347"/>
      <c r="N100" s="1"/>
      <c r="O100" s="2"/>
      <c r="P100" s="194"/>
      <c r="Q100" s="343" t="str">
        <f t="shared" si="10"/>
        <v/>
      </c>
      <c r="R100" s="210" t="str">
        <f t="shared" si="11"/>
        <v/>
      </c>
      <c r="S100" s="211" t="str">
        <f t="shared" si="12"/>
        <v/>
      </c>
      <c r="T100" s="215"/>
      <c r="U100" s="213">
        <f t="shared" si="13"/>
        <v>0</v>
      </c>
      <c r="V100" s="217">
        <f t="shared" si="14"/>
        <v>0</v>
      </c>
      <c r="W100" s="215"/>
      <c r="X100" s="215"/>
      <c r="Y100" s="213" t="str">
        <f>IF(AB100="Y",COUNT(#REF!), "")</f>
        <v/>
      </c>
      <c r="Z100" s="32"/>
      <c r="AA100" s="66" t="s">
        <v>1585</v>
      </c>
      <c r="AB100" s="64" t="s">
        <v>72</v>
      </c>
      <c r="AC100" s="68">
        <v>49.031095999999998</v>
      </c>
      <c r="AD100" s="68">
        <v>-119.46480200000001</v>
      </c>
      <c r="AE100" s="65" t="s">
        <v>1586</v>
      </c>
      <c r="AF100" s="66">
        <v>7993</v>
      </c>
      <c r="AG100" s="66" t="s">
        <v>74</v>
      </c>
      <c r="AH100" s="66">
        <v>4370</v>
      </c>
      <c r="AI100" s="66">
        <v>2282</v>
      </c>
      <c r="AJ100" s="66" t="s">
        <v>62</v>
      </c>
      <c r="AK100" s="66" t="s">
        <v>57</v>
      </c>
      <c r="AL100" s="66" t="s">
        <v>62</v>
      </c>
      <c r="AM100" s="66" t="s">
        <v>63</v>
      </c>
      <c r="AN100" s="63" t="str">
        <f t="shared" si="15"/>
        <v>Osoyoos</v>
      </c>
      <c r="AO100" s="67" t="str">
        <f t="shared" si="16"/>
        <v>FALSE</v>
      </c>
      <c r="AP100" s="67" t="str">
        <f t="shared" si="17"/>
        <v>FALSE</v>
      </c>
    </row>
    <row r="101" spans="2:42" x14ac:dyDescent="0.25">
      <c r="B101" s="174">
        <v>7995</v>
      </c>
      <c r="C101" s="6" t="str">
        <f t="shared" si="9"/>
        <v>Cawston</v>
      </c>
      <c r="D101" s="4" t="s">
        <v>57</v>
      </c>
      <c r="E101" s="5" t="s">
        <v>62</v>
      </c>
      <c r="F101" s="5" t="s">
        <v>62</v>
      </c>
      <c r="G101" s="5" t="s">
        <v>2539</v>
      </c>
      <c r="H101" s="5" t="s">
        <v>2538</v>
      </c>
      <c r="I101" s="299"/>
      <c r="J101" s="346"/>
      <c r="K101" s="346"/>
      <c r="L101" s="346"/>
      <c r="M101" s="347"/>
      <c r="N101" s="1"/>
      <c r="O101" s="2"/>
      <c r="P101" s="194"/>
      <c r="Q101" s="343" t="str">
        <f t="shared" si="10"/>
        <v/>
      </c>
      <c r="R101" s="210" t="str">
        <f t="shared" si="11"/>
        <v/>
      </c>
      <c r="S101" s="211" t="str">
        <f t="shared" si="12"/>
        <v/>
      </c>
      <c r="T101" s="215"/>
      <c r="U101" s="213">
        <f t="shared" si="13"/>
        <v>0</v>
      </c>
      <c r="V101" s="217">
        <f t="shared" si="14"/>
        <v>0</v>
      </c>
      <c r="W101" s="215"/>
      <c r="X101" s="215"/>
      <c r="Y101" s="213" t="str">
        <f>IF(AB101="Y",COUNT(#REF!), "")</f>
        <v/>
      </c>
      <c r="Z101" s="32"/>
      <c r="AA101" s="64" t="s">
        <v>417</v>
      </c>
      <c r="AB101" s="66" t="s">
        <v>72</v>
      </c>
      <c r="AC101" s="65">
        <v>49.180180999999997</v>
      </c>
      <c r="AD101" s="65">
        <v>-119.763751</v>
      </c>
      <c r="AE101" s="65" t="s">
        <v>418</v>
      </c>
      <c r="AF101" s="64">
        <v>7995</v>
      </c>
      <c r="AG101" s="64" t="s">
        <v>74</v>
      </c>
      <c r="AH101" s="64">
        <v>858</v>
      </c>
      <c r="AI101" s="64">
        <v>390</v>
      </c>
      <c r="AJ101" s="64" t="s">
        <v>57</v>
      </c>
      <c r="AK101" s="64" t="s">
        <v>62</v>
      </c>
      <c r="AL101" s="66" t="s">
        <v>57</v>
      </c>
      <c r="AM101" s="66" t="s">
        <v>63</v>
      </c>
      <c r="AN101" s="63" t="str">
        <f t="shared" si="15"/>
        <v>Cawston</v>
      </c>
      <c r="AO101" s="67" t="str">
        <f t="shared" si="16"/>
        <v>FALSE</v>
      </c>
      <c r="AP101" s="67" t="str">
        <f t="shared" si="17"/>
        <v>FALSE</v>
      </c>
    </row>
    <row r="102" spans="2:42" x14ac:dyDescent="0.25">
      <c r="B102" s="174">
        <v>7996</v>
      </c>
      <c r="C102" s="6" t="str">
        <f t="shared" si="9"/>
        <v>Oliver</v>
      </c>
      <c r="D102" s="4" t="s">
        <v>62</v>
      </c>
      <c r="E102" s="5" t="s">
        <v>62</v>
      </c>
      <c r="F102" s="5" t="s">
        <v>62</v>
      </c>
      <c r="G102" s="5" t="s">
        <v>2539</v>
      </c>
      <c r="H102" s="5" t="s">
        <v>2538</v>
      </c>
      <c r="I102" s="299"/>
      <c r="J102" s="346"/>
      <c r="K102" s="346"/>
      <c r="L102" s="346"/>
      <c r="M102" s="347"/>
      <c r="N102" s="1"/>
      <c r="O102" s="2"/>
      <c r="P102" s="194"/>
      <c r="Q102" s="343" t="str">
        <f t="shared" si="10"/>
        <v/>
      </c>
      <c r="R102" s="210" t="str">
        <f t="shared" si="11"/>
        <v/>
      </c>
      <c r="S102" s="211" t="str">
        <f t="shared" si="12"/>
        <v/>
      </c>
      <c r="T102" s="215"/>
      <c r="U102" s="213">
        <f t="shared" si="13"/>
        <v>0</v>
      </c>
      <c r="V102" s="217">
        <f t="shared" si="14"/>
        <v>0</v>
      </c>
      <c r="W102" s="215"/>
      <c r="X102" s="215"/>
      <c r="Y102" s="213" t="str">
        <f>IF(AB102="Y",COUNT(#REF!), "")</f>
        <v/>
      </c>
      <c r="Z102" s="32"/>
      <c r="AA102" s="64" t="s">
        <v>1567</v>
      </c>
      <c r="AB102" s="66" t="s">
        <v>72</v>
      </c>
      <c r="AC102" s="65">
        <v>49.182583000000001</v>
      </c>
      <c r="AD102" s="65">
        <v>-119.55269199999999</v>
      </c>
      <c r="AE102" s="65" t="s">
        <v>1568</v>
      </c>
      <c r="AF102" s="64">
        <v>7996</v>
      </c>
      <c r="AG102" s="64" t="s">
        <v>74</v>
      </c>
      <c r="AH102" s="64">
        <v>5824</v>
      </c>
      <c r="AI102" s="64">
        <v>2714</v>
      </c>
      <c r="AJ102" s="64" t="s">
        <v>62</v>
      </c>
      <c r="AK102" s="64" t="s">
        <v>57</v>
      </c>
      <c r="AL102" s="66" t="s">
        <v>62</v>
      </c>
      <c r="AM102" s="66" t="s">
        <v>63</v>
      </c>
      <c r="AN102" s="63" t="str">
        <f t="shared" si="15"/>
        <v>Oliver</v>
      </c>
      <c r="AO102" s="67" t="str">
        <f t="shared" si="16"/>
        <v>FALSE</v>
      </c>
      <c r="AP102" s="67" t="str">
        <f t="shared" si="17"/>
        <v>FALSE</v>
      </c>
    </row>
    <row r="103" spans="2:42" x14ac:dyDescent="0.25">
      <c r="B103" s="174">
        <v>7997</v>
      </c>
      <c r="C103" s="6" t="str">
        <f t="shared" si="9"/>
        <v>Willowbrook</v>
      </c>
      <c r="D103" s="4" t="s">
        <v>62</v>
      </c>
      <c r="E103" s="5" t="s">
        <v>62</v>
      </c>
      <c r="F103" s="5" t="s">
        <v>57</v>
      </c>
      <c r="G103" s="5" t="s">
        <v>2539</v>
      </c>
      <c r="H103" s="5" t="s">
        <v>2538</v>
      </c>
      <c r="I103" s="299"/>
      <c r="J103" s="346"/>
      <c r="K103" s="346"/>
      <c r="L103" s="346"/>
      <c r="M103" s="347"/>
      <c r="N103" s="1"/>
      <c r="O103" s="2"/>
      <c r="P103" s="194"/>
      <c r="Q103" s="343" t="str">
        <f t="shared" si="10"/>
        <v/>
      </c>
      <c r="R103" s="210" t="str">
        <f t="shared" si="11"/>
        <v/>
      </c>
      <c r="S103" s="211" t="str">
        <f t="shared" si="12"/>
        <v/>
      </c>
      <c r="T103" s="215"/>
      <c r="U103" s="213">
        <f t="shared" si="13"/>
        <v>0</v>
      </c>
      <c r="V103" s="217">
        <f t="shared" si="14"/>
        <v>0</v>
      </c>
      <c r="W103" s="215"/>
      <c r="X103" s="215"/>
      <c r="Y103" s="213" t="str">
        <f>IF(AB103="Y",COUNT(#REF!), "")</f>
        <v/>
      </c>
      <c r="Z103" s="32"/>
      <c r="AA103" s="64" t="s">
        <v>2420</v>
      </c>
      <c r="AB103" s="64" t="s">
        <v>72</v>
      </c>
      <c r="AC103" s="65">
        <v>49.260719000000002</v>
      </c>
      <c r="AD103" s="65">
        <v>-119.593518</v>
      </c>
      <c r="AE103" s="65" t="s">
        <v>2421</v>
      </c>
      <c r="AF103" s="64">
        <v>7997</v>
      </c>
      <c r="AG103" s="64" t="s">
        <v>74</v>
      </c>
      <c r="AH103" s="64">
        <v>240</v>
      </c>
      <c r="AI103" s="64">
        <v>111</v>
      </c>
      <c r="AJ103" s="64" t="s">
        <v>57</v>
      </c>
      <c r="AK103" s="64" t="s">
        <v>62</v>
      </c>
      <c r="AL103" s="66" t="s">
        <v>57</v>
      </c>
      <c r="AM103" s="66" t="s">
        <v>63</v>
      </c>
      <c r="AN103" s="63" t="str">
        <f t="shared" si="15"/>
        <v>Willowbrook</v>
      </c>
      <c r="AO103" s="67" t="str">
        <f t="shared" si="16"/>
        <v>FALSE</v>
      </c>
      <c r="AP103" s="67" t="str">
        <f t="shared" si="17"/>
        <v>FALSE</v>
      </c>
    </row>
    <row r="104" spans="2:42" x14ac:dyDescent="0.25">
      <c r="B104" s="174">
        <v>7998</v>
      </c>
      <c r="C104" s="6" t="str">
        <f t="shared" si="9"/>
        <v>Keremeos</v>
      </c>
      <c r="D104" s="4" t="s">
        <v>62</v>
      </c>
      <c r="E104" s="5" t="s">
        <v>62</v>
      </c>
      <c r="F104" s="5" t="s">
        <v>62</v>
      </c>
      <c r="G104" s="5" t="s">
        <v>2539</v>
      </c>
      <c r="H104" s="5" t="s">
        <v>2538</v>
      </c>
      <c r="I104" s="299"/>
      <c r="J104" s="346"/>
      <c r="K104" s="346"/>
      <c r="L104" s="346"/>
      <c r="M104" s="347"/>
      <c r="N104" s="1"/>
      <c r="O104" s="2"/>
      <c r="P104" s="194"/>
      <c r="Q104" s="343" t="str">
        <f t="shared" si="10"/>
        <v/>
      </c>
      <c r="R104" s="210" t="str">
        <f t="shared" si="11"/>
        <v/>
      </c>
      <c r="S104" s="211" t="str">
        <f t="shared" si="12"/>
        <v/>
      </c>
      <c r="T104" s="215"/>
      <c r="U104" s="213">
        <f t="shared" si="13"/>
        <v>0</v>
      </c>
      <c r="V104" s="217">
        <f t="shared" si="14"/>
        <v>0</v>
      </c>
      <c r="W104" s="215"/>
      <c r="X104" s="215"/>
      <c r="Y104" s="213" t="str">
        <f>IF(AB104="Y",COUNT(#REF!), "")</f>
        <v/>
      </c>
      <c r="Z104" s="32"/>
      <c r="AA104" s="64" t="s">
        <v>1070</v>
      </c>
      <c r="AB104" s="64" t="s">
        <v>72</v>
      </c>
      <c r="AC104" s="65">
        <v>49.206431000000002</v>
      </c>
      <c r="AD104" s="65">
        <v>-119.826386</v>
      </c>
      <c r="AE104" s="65" t="s">
        <v>1071</v>
      </c>
      <c r="AF104" s="64">
        <v>7998</v>
      </c>
      <c r="AG104" s="64" t="s">
        <v>74</v>
      </c>
      <c r="AH104" s="64">
        <v>1805</v>
      </c>
      <c r="AI104" s="64">
        <v>941</v>
      </c>
      <c r="AJ104" s="64" t="s">
        <v>57</v>
      </c>
      <c r="AK104" s="64" t="s">
        <v>62</v>
      </c>
      <c r="AL104" s="66" t="s">
        <v>62</v>
      </c>
      <c r="AM104" s="66" t="s">
        <v>63</v>
      </c>
      <c r="AN104" s="63" t="str">
        <f t="shared" si="15"/>
        <v>Keremeos</v>
      </c>
      <c r="AO104" s="67" t="str">
        <f t="shared" si="16"/>
        <v>FALSE</v>
      </c>
      <c r="AP104" s="67" t="str">
        <f t="shared" si="17"/>
        <v>FALSE</v>
      </c>
    </row>
    <row r="105" spans="2:42" x14ac:dyDescent="0.25">
      <c r="B105" s="174">
        <v>7999</v>
      </c>
      <c r="C105" s="6" t="str">
        <f t="shared" si="9"/>
        <v>Hedley</v>
      </c>
      <c r="D105" s="4" t="s">
        <v>57</v>
      </c>
      <c r="E105" s="5" t="s">
        <v>62</v>
      </c>
      <c r="F105" s="5" t="s">
        <v>62</v>
      </c>
      <c r="G105" s="5" t="s">
        <v>2539</v>
      </c>
      <c r="H105" s="5" t="s">
        <v>2538</v>
      </c>
      <c r="I105" s="299"/>
      <c r="J105" s="346"/>
      <c r="K105" s="346"/>
      <c r="L105" s="346"/>
      <c r="M105" s="347"/>
      <c r="N105" s="1"/>
      <c r="O105" s="2"/>
      <c r="P105" s="194"/>
      <c r="Q105" s="343" t="str">
        <f t="shared" si="10"/>
        <v/>
      </c>
      <c r="R105" s="210" t="str">
        <f t="shared" si="11"/>
        <v/>
      </c>
      <c r="S105" s="211" t="str">
        <f t="shared" si="12"/>
        <v/>
      </c>
      <c r="T105" s="215"/>
      <c r="U105" s="213">
        <f t="shared" si="13"/>
        <v>0</v>
      </c>
      <c r="V105" s="217">
        <f t="shared" si="14"/>
        <v>0</v>
      </c>
      <c r="W105" s="215"/>
      <c r="X105" s="215"/>
      <c r="Y105" s="213" t="str">
        <f>IF(AB105="Y",COUNT(#REF!), "")</f>
        <v/>
      </c>
      <c r="Z105" s="32"/>
      <c r="AA105" s="64" t="s">
        <v>955</v>
      </c>
      <c r="AB105" s="66" t="s">
        <v>72</v>
      </c>
      <c r="AC105" s="65">
        <v>49.360365000000002</v>
      </c>
      <c r="AD105" s="65">
        <v>-120.071775</v>
      </c>
      <c r="AE105" s="65" t="s">
        <v>956</v>
      </c>
      <c r="AF105" s="64">
        <v>7999</v>
      </c>
      <c r="AG105" s="64" t="s">
        <v>74</v>
      </c>
      <c r="AH105" s="64">
        <v>53</v>
      </c>
      <c r="AI105" s="64">
        <v>31</v>
      </c>
      <c r="AJ105" s="64" t="s">
        <v>57</v>
      </c>
      <c r="AK105" s="64" t="s">
        <v>62</v>
      </c>
      <c r="AL105" s="66" t="s">
        <v>57</v>
      </c>
      <c r="AM105" s="66" t="s">
        <v>63</v>
      </c>
      <c r="AN105" s="63" t="str">
        <f t="shared" si="15"/>
        <v>Hedley</v>
      </c>
      <c r="AO105" s="67" t="str">
        <f t="shared" si="16"/>
        <v>FALSE</v>
      </c>
      <c r="AP105" s="67" t="str">
        <f t="shared" si="17"/>
        <v>FALSE</v>
      </c>
    </row>
    <row r="106" spans="2:42" x14ac:dyDescent="0.25">
      <c r="B106" s="174">
        <v>8000</v>
      </c>
      <c r="C106" s="6" t="str">
        <f t="shared" si="9"/>
        <v>Apex Mountain</v>
      </c>
      <c r="D106" s="4" t="s">
        <v>57</v>
      </c>
      <c r="E106" s="5" t="s">
        <v>62</v>
      </c>
      <c r="F106" s="5" t="s">
        <v>62</v>
      </c>
      <c r="G106" s="5" t="s">
        <v>2539</v>
      </c>
      <c r="H106" s="5" t="s">
        <v>2538</v>
      </c>
      <c r="I106" s="299"/>
      <c r="J106" s="346"/>
      <c r="K106" s="346"/>
      <c r="L106" s="346"/>
      <c r="M106" s="347"/>
      <c r="N106" s="1"/>
      <c r="O106" s="2"/>
      <c r="P106" s="194"/>
      <c r="Q106" s="343" t="str">
        <f t="shared" si="10"/>
        <v/>
      </c>
      <c r="R106" s="210" t="str">
        <f t="shared" si="11"/>
        <v/>
      </c>
      <c r="S106" s="211" t="str">
        <f t="shared" si="12"/>
        <v/>
      </c>
      <c r="T106" s="215"/>
      <c r="U106" s="213">
        <f t="shared" si="13"/>
        <v>0</v>
      </c>
      <c r="V106" s="217">
        <f t="shared" si="14"/>
        <v>0</v>
      </c>
      <c r="W106" s="215"/>
      <c r="X106" s="215"/>
      <c r="Y106" s="213" t="str">
        <f>IF(AB106="Y",COUNT(#REF!), "")</f>
        <v/>
      </c>
      <c r="Z106" s="32"/>
      <c r="AA106" s="66" t="s">
        <v>144</v>
      </c>
      <c r="AB106" s="64" t="s">
        <v>72</v>
      </c>
      <c r="AC106" s="68">
        <v>49.394179999999999</v>
      </c>
      <c r="AD106" s="68">
        <v>-119.907218</v>
      </c>
      <c r="AE106" s="65" t="s">
        <v>145</v>
      </c>
      <c r="AF106" s="66">
        <v>8000</v>
      </c>
      <c r="AG106" s="66" t="s">
        <v>74</v>
      </c>
      <c r="AH106" s="66">
        <v>102</v>
      </c>
      <c r="AI106" s="66">
        <v>507</v>
      </c>
      <c r="AJ106" s="66" t="s">
        <v>57</v>
      </c>
      <c r="AK106" s="66" t="s">
        <v>62</v>
      </c>
      <c r="AL106" s="66" t="s">
        <v>57</v>
      </c>
      <c r="AM106" s="66" t="s">
        <v>63</v>
      </c>
      <c r="AN106" s="63" t="str">
        <f t="shared" si="15"/>
        <v>Apex Mountain</v>
      </c>
      <c r="AO106" s="67" t="str">
        <f t="shared" si="16"/>
        <v>FALSE</v>
      </c>
      <c r="AP106" s="67" t="str">
        <f t="shared" si="17"/>
        <v>FALSE</v>
      </c>
    </row>
    <row r="107" spans="2:42" x14ac:dyDescent="0.25">
      <c r="B107" s="174">
        <v>8001</v>
      </c>
      <c r="C107" s="6" t="str">
        <f t="shared" si="9"/>
        <v>Penticton</v>
      </c>
      <c r="D107" s="4" t="s">
        <v>62</v>
      </c>
      <c r="E107" s="5" t="s">
        <v>62</v>
      </c>
      <c r="F107" s="5" t="s">
        <v>62</v>
      </c>
      <c r="G107" s="5" t="s">
        <v>2539</v>
      </c>
      <c r="H107" s="5" t="s">
        <v>2538</v>
      </c>
      <c r="I107" s="299"/>
      <c r="J107" s="346"/>
      <c r="K107" s="346"/>
      <c r="L107" s="346"/>
      <c r="M107" s="347"/>
      <c r="N107" s="1"/>
      <c r="O107" s="2"/>
      <c r="P107" s="194"/>
      <c r="Q107" s="343" t="str">
        <f t="shared" si="10"/>
        <v/>
      </c>
      <c r="R107" s="210" t="str">
        <f t="shared" si="11"/>
        <v/>
      </c>
      <c r="S107" s="211" t="str">
        <f t="shared" si="12"/>
        <v/>
      </c>
      <c r="T107" s="215"/>
      <c r="U107" s="213">
        <f t="shared" si="13"/>
        <v>0</v>
      </c>
      <c r="V107" s="217">
        <f t="shared" si="14"/>
        <v>0</v>
      </c>
      <c r="W107" s="215"/>
      <c r="X107" s="215"/>
      <c r="Y107" s="213" t="str">
        <f>IF(AB107="Y",COUNT(#REF!), "")</f>
        <v/>
      </c>
      <c r="Z107" s="32"/>
      <c r="AA107" s="66" t="s">
        <v>1630</v>
      </c>
      <c r="AB107" s="66" t="s">
        <v>72</v>
      </c>
      <c r="AC107" s="68">
        <v>49.482156000000003</v>
      </c>
      <c r="AD107" s="68">
        <v>-119.584947</v>
      </c>
      <c r="AE107" s="65" t="s">
        <v>1631</v>
      </c>
      <c r="AF107" s="66">
        <v>8001</v>
      </c>
      <c r="AG107" s="66" t="s">
        <v>95</v>
      </c>
      <c r="AH107" s="66">
        <v>18171</v>
      </c>
      <c r="AI107" s="66">
        <v>9566</v>
      </c>
      <c r="AJ107" s="66" t="s">
        <v>62</v>
      </c>
      <c r="AK107" s="66" t="s">
        <v>57</v>
      </c>
      <c r="AL107" s="66" t="s">
        <v>62</v>
      </c>
      <c r="AM107" s="66" t="s">
        <v>63</v>
      </c>
      <c r="AN107" s="63" t="str">
        <f t="shared" si="15"/>
        <v>Penticton</v>
      </c>
      <c r="AO107" s="67" t="str">
        <f t="shared" si="16"/>
        <v>FALSE</v>
      </c>
      <c r="AP107" s="67" t="str">
        <f t="shared" si="17"/>
        <v>FALSE</v>
      </c>
    </row>
    <row r="108" spans="2:42" x14ac:dyDescent="0.25">
      <c r="B108" s="174">
        <v>8002</v>
      </c>
      <c r="C108" s="6" t="str">
        <f t="shared" si="9"/>
        <v>Kaleden</v>
      </c>
      <c r="D108" s="4" t="s">
        <v>62</v>
      </c>
      <c r="E108" s="5" t="s">
        <v>62</v>
      </c>
      <c r="F108" s="5" t="s">
        <v>62</v>
      </c>
      <c r="G108" s="5" t="s">
        <v>2539</v>
      </c>
      <c r="H108" s="5" t="s">
        <v>2538</v>
      </c>
      <c r="I108" s="299"/>
      <c r="J108" s="346"/>
      <c r="K108" s="346"/>
      <c r="L108" s="346"/>
      <c r="M108" s="347"/>
      <c r="N108" s="1"/>
      <c r="O108" s="2"/>
      <c r="P108" s="194"/>
      <c r="Q108" s="343" t="str">
        <f t="shared" si="10"/>
        <v/>
      </c>
      <c r="R108" s="210" t="str">
        <f t="shared" si="11"/>
        <v/>
      </c>
      <c r="S108" s="211" t="str">
        <f t="shared" si="12"/>
        <v/>
      </c>
      <c r="T108" s="215"/>
      <c r="U108" s="213">
        <f t="shared" si="13"/>
        <v>0</v>
      </c>
      <c r="V108" s="217">
        <f t="shared" si="14"/>
        <v>0</v>
      </c>
      <c r="W108" s="215"/>
      <c r="X108" s="215"/>
      <c r="Y108" s="213" t="str">
        <f>IF(AB108="Y",COUNT(#REF!), "")</f>
        <v/>
      </c>
      <c r="Z108" s="32"/>
      <c r="AA108" s="64" t="s">
        <v>1047</v>
      </c>
      <c r="AB108" s="64" t="s">
        <v>72</v>
      </c>
      <c r="AC108" s="65">
        <v>49.392766999999999</v>
      </c>
      <c r="AD108" s="65">
        <v>-119.595861</v>
      </c>
      <c r="AE108" s="65" t="s">
        <v>1048</v>
      </c>
      <c r="AF108" s="64">
        <v>8002</v>
      </c>
      <c r="AG108" s="64" t="s">
        <v>74</v>
      </c>
      <c r="AH108" s="64">
        <v>1205</v>
      </c>
      <c r="AI108" s="64">
        <v>529</v>
      </c>
      <c r="AJ108" s="64" t="s">
        <v>62</v>
      </c>
      <c r="AK108" s="64" t="s">
        <v>57</v>
      </c>
      <c r="AL108" s="66" t="s">
        <v>62</v>
      </c>
      <c r="AM108" s="66" t="s">
        <v>63</v>
      </c>
      <c r="AN108" s="63" t="str">
        <f t="shared" si="15"/>
        <v>Kaleden</v>
      </c>
      <c r="AO108" s="67" t="str">
        <f t="shared" si="16"/>
        <v>FALSE</v>
      </c>
      <c r="AP108" s="67" t="str">
        <f t="shared" si="17"/>
        <v>FALSE</v>
      </c>
    </row>
    <row r="109" spans="2:42" x14ac:dyDescent="0.25">
      <c r="B109" s="174">
        <v>8004</v>
      </c>
      <c r="C109" s="6" t="str">
        <f t="shared" si="9"/>
        <v>Kimberley</v>
      </c>
      <c r="D109" s="4" t="s">
        <v>62</v>
      </c>
      <c r="E109" s="5" t="s">
        <v>62</v>
      </c>
      <c r="F109" s="5" t="s">
        <v>62</v>
      </c>
      <c r="G109" s="5" t="s">
        <v>2535</v>
      </c>
      <c r="H109" s="5" t="s">
        <v>2534</v>
      </c>
      <c r="I109" s="299"/>
      <c r="J109" s="346"/>
      <c r="K109" s="346"/>
      <c r="L109" s="346"/>
      <c r="M109" s="347"/>
      <c r="N109" s="1"/>
      <c r="O109" s="2"/>
      <c r="P109" s="194"/>
      <c r="Q109" s="343" t="str">
        <f t="shared" si="10"/>
        <v/>
      </c>
      <c r="R109" s="210" t="str">
        <f t="shared" si="11"/>
        <v/>
      </c>
      <c r="S109" s="211" t="str">
        <f t="shared" si="12"/>
        <v/>
      </c>
      <c r="T109" s="215"/>
      <c r="U109" s="213">
        <f t="shared" si="13"/>
        <v>0</v>
      </c>
      <c r="V109" s="217">
        <f t="shared" si="14"/>
        <v>0</v>
      </c>
      <c r="W109" s="215"/>
      <c r="X109" s="215"/>
      <c r="Y109" s="213" t="str">
        <f>IF(AB109="Y",COUNT(#REF!), "")</f>
        <v/>
      </c>
      <c r="Z109" s="32"/>
      <c r="AA109" s="64" t="s">
        <v>1082</v>
      </c>
      <c r="AB109" s="64" t="s">
        <v>72</v>
      </c>
      <c r="AC109" s="65">
        <v>49.687103</v>
      </c>
      <c r="AD109" s="65">
        <v>-115.982918</v>
      </c>
      <c r="AE109" s="65" t="s">
        <v>1083</v>
      </c>
      <c r="AF109" s="64">
        <v>8004</v>
      </c>
      <c r="AG109" s="64" t="s">
        <v>74</v>
      </c>
      <c r="AH109" s="64">
        <v>4396</v>
      </c>
      <c r="AI109" s="64">
        <v>2393</v>
      </c>
      <c r="AJ109" s="64" t="s">
        <v>62</v>
      </c>
      <c r="AK109" s="64" t="s">
        <v>57</v>
      </c>
      <c r="AL109" s="66" t="s">
        <v>62</v>
      </c>
      <c r="AM109" s="66" t="s">
        <v>63</v>
      </c>
      <c r="AN109" s="63" t="str">
        <f t="shared" si="15"/>
        <v>Kimberley</v>
      </c>
      <c r="AO109" s="67" t="str">
        <f t="shared" si="16"/>
        <v>FALSE</v>
      </c>
      <c r="AP109" s="67" t="str">
        <f t="shared" si="17"/>
        <v>FALSE</v>
      </c>
    </row>
    <row r="110" spans="2:42" x14ac:dyDescent="0.25">
      <c r="B110" s="174">
        <v>8005</v>
      </c>
      <c r="C110" s="6" t="str">
        <f t="shared" si="9"/>
        <v>Wycliffe</v>
      </c>
      <c r="D110" s="4" t="s">
        <v>57</v>
      </c>
      <c r="E110" s="5" t="s">
        <v>57</v>
      </c>
      <c r="F110" s="5" t="s">
        <v>62</v>
      </c>
      <c r="G110" s="5" t="s">
        <v>2535</v>
      </c>
      <c r="H110" s="5" t="s">
        <v>2534</v>
      </c>
      <c r="I110" s="299"/>
      <c r="J110" s="346"/>
      <c r="K110" s="346"/>
      <c r="L110" s="346"/>
      <c r="M110" s="347"/>
      <c r="N110" s="1"/>
      <c r="O110" s="2"/>
      <c r="P110" s="194"/>
      <c r="Q110" s="343" t="str">
        <f t="shared" si="10"/>
        <v/>
      </c>
      <c r="R110" s="210" t="str">
        <f t="shared" si="11"/>
        <v/>
      </c>
      <c r="S110" s="211" t="str">
        <f t="shared" si="12"/>
        <v/>
      </c>
      <c r="T110" s="215"/>
      <c r="U110" s="213">
        <f t="shared" si="13"/>
        <v>0</v>
      </c>
      <c r="V110" s="217">
        <f t="shared" si="14"/>
        <v>0</v>
      </c>
      <c r="W110" s="215"/>
      <c r="X110" s="215"/>
      <c r="Y110" s="213" t="str">
        <f>IF(AB110="Y",COUNT(#REF!), "")</f>
        <v/>
      </c>
      <c r="Z110" s="32"/>
      <c r="AA110" s="64" t="s">
        <v>2448</v>
      </c>
      <c r="AB110" s="64" t="s">
        <v>72</v>
      </c>
      <c r="AC110" s="65">
        <v>49.601326</v>
      </c>
      <c r="AD110" s="65">
        <v>-115.860707</v>
      </c>
      <c r="AE110" s="65" t="s">
        <v>2449</v>
      </c>
      <c r="AF110" s="64">
        <v>8005</v>
      </c>
      <c r="AG110" s="64" t="s">
        <v>74</v>
      </c>
      <c r="AH110" s="64">
        <v>396</v>
      </c>
      <c r="AI110" s="64">
        <v>158</v>
      </c>
      <c r="AJ110" s="64" t="s">
        <v>57</v>
      </c>
      <c r="AK110" s="64" t="s">
        <v>57</v>
      </c>
      <c r="AL110" s="66" t="s">
        <v>62</v>
      </c>
      <c r="AM110" s="66" t="s">
        <v>63</v>
      </c>
      <c r="AN110" s="63" t="str">
        <f t="shared" si="15"/>
        <v>Wycliffe</v>
      </c>
      <c r="AO110" s="67" t="str">
        <f t="shared" si="16"/>
        <v>FALSE</v>
      </c>
      <c r="AP110" s="67" t="str">
        <f t="shared" si="17"/>
        <v>FALSE</v>
      </c>
    </row>
    <row r="111" spans="2:42" x14ac:dyDescent="0.25">
      <c r="B111" s="174">
        <v>8006</v>
      </c>
      <c r="C111" s="6" t="str">
        <f t="shared" si="9"/>
        <v>Fort Steele</v>
      </c>
      <c r="D111" s="4" t="s">
        <v>57</v>
      </c>
      <c r="E111" s="5" t="s">
        <v>57</v>
      </c>
      <c r="F111" s="5" t="s">
        <v>62</v>
      </c>
      <c r="G111" s="5" t="s">
        <v>2535</v>
      </c>
      <c r="H111" s="5" t="s">
        <v>2534</v>
      </c>
      <c r="I111" s="299"/>
      <c r="J111" s="346"/>
      <c r="K111" s="346"/>
      <c r="L111" s="346"/>
      <c r="M111" s="347"/>
      <c r="N111" s="1"/>
      <c r="O111" s="2"/>
      <c r="P111" s="194"/>
      <c r="Q111" s="343" t="str">
        <f t="shared" si="10"/>
        <v/>
      </c>
      <c r="R111" s="210" t="str">
        <f t="shared" si="11"/>
        <v/>
      </c>
      <c r="S111" s="211" t="str">
        <f t="shared" si="12"/>
        <v/>
      </c>
      <c r="T111" s="215"/>
      <c r="U111" s="213">
        <f t="shared" si="13"/>
        <v>0</v>
      </c>
      <c r="V111" s="217">
        <f t="shared" si="14"/>
        <v>0</v>
      </c>
      <c r="W111" s="215"/>
      <c r="X111" s="215"/>
      <c r="Y111" s="213" t="str">
        <f>IF(AB111="Y",COUNT(#REF!), "")</f>
        <v/>
      </c>
      <c r="Z111" s="32"/>
      <c r="AA111" s="64" t="s">
        <v>798</v>
      </c>
      <c r="AB111" s="66" t="s">
        <v>72</v>
      </c>
      <c r="AC111" s="65">
        <v>49.61694</v>
      </c>
      <c r="AD111" s="65">
        <v>-115.625518</v>
      </c>
      <c r="AE111" s="65" t="s">
        <v>799</v>
      </c>
      <c r="AF111" s="64">
        <v>8006</v>
      </c>
      <c r="AG111" s="64" t="s">
        <v>74</v>
      </c>
      <c r="AH111" s="64">
        <v>95</v>
      </c>
      <c r="AI111" s="64">
        <v>44</v>
      </c>
      <c r="AJ111" s="64" t="s">
        <v>57</v>
      </c>
      <c r="AK111" s="64" t="s">
        <v>62</v>
      </c>
      <c r="AL111" s="66" t="s">
        <v>62</v>
      </c>
      <c r="AM111" s="66" t="s">
        <v>63</v>
      </c>
      <c r="AN111" s="63" t="str">
        <f t="shared" si="15"/>
        <v>Fort Steele</v>
      </c>
      <c r="AO111" s="67" t="str">
        <f t="shared" si="16"/>
        <v>FALSE</v>
      </c>
      <c r="AP111" s="67" t="str">
        <f t="shared" si="17"/>
        <v>FALSE</v>
      </c>
    </row>
    <row r="112" spans="2:42" x14ac:dyDescent="0.25">
      <c r="B112" s="174">
        <v>8007</v>
      </c>
      <c r="C112" s="6" t="str">
        <f t="shared" si="9"/>
        <v>St. Mary's*</v>
      </c>
      <c r="D112" s="4" t="s">
        <v>57</v>
      </c>
      <c r="E112" s="5" t="s">
        <v>57</v>
      </c>
      <c r="F112" s="5" t="s">
        <v>62</v>
      </c>
      <c r="G112" s="5" t="s">
        <v>2535</v>
      </c>
      <c r="H112" s="5" t="s">
        <v>2534</v>
      </c>
      <c r="I112" s="299"/>
      <c r="J112" s="346"/>
      <c r="K112" s="346"/>
      <c r="L112" s="346"/>
      <c r="M112" s="347"/>
      <c r="N112" s="1"/>
      <c r="O112" s="2"/>
      <c r="P112" s="194"/>
      <c r="Q112" s="343" t="str">
        <f t="shared" si="10"/>
        <v/>
      </c>
      <c r="R112" s="210" t="str">
        <f t="shared" si="11"/>
        <v/>
      </c>
      <c r="S112" s="211" t="str">
        <f t="shared" si="12"/>
        <v/>
      </c>
      <c r="T112" s="215"/>
      <c r="U112" s="213">
        <f t="shared" si="13"/>
        <v>0</v>
      </c>
      <c r="V112" s="217">
        <f t="shared" si="14"/>
        <v>0</v>
      </c>
      <c r="W112" s="215"/>
      <c r="X112" s="215"/>
      <c r="Y112" s="213">
        <f>IF(AB112="Y",COUNT(#REF!), "")</f>
        <v>0</v>
      </c>
      <c r="Z112" s="32"/>
      <c r="AA112" s="64" t="s">
        <v>2081</v>
      </c>
      <c r="AB112" s="64" t="s">
        <v>59</v>
      </c>
      <c r="AC112" s="65">
        <v>49.62032</v>
      </c>
      <c r="AD112" s="65">
        <v>-115.696089</v>
      </c>
      <c r="AE112" s="65" t="s">
        <v>2082</v>
      </c>
      <c r="AF112" s="64">
        <v>8007</v>
      </c>
      <c r="AG112" s="64" t="s">
        <v>61</v>
      </c>
      <c r="AH112" s="64">
        <v>128</v>
      </c>
      <c r="AI112" s="64">
        <v>46</v>
      </c>
      <c r="AJ112" s="64" t="s">
        <v>57</v>
      </c>
      <c r="AK112" s="64" t="s">
        <v>62</v>
      </c>
      <c r="AL112" s="66" t="s">
        <v>57</v>
      </c>
      <c r="AM112" s="66" t="s">
        <v>63</v>
      </c>
      <c r="AN112" s="63" t="str">
        <f t="shared" si="15"/>
        <v>St. Mary's*</v>
      </c>
      <c r="AO112" s="67" t="str">
        <f t="shared" si="16"/>
        <v>FALSE</v>
      </c>
      <c r="AP112" s="67" t="str">
        <f t="shared" si="17"/>
        <v>FALSE</v>
      </c>
    </row>
    <row r="113" spans="2:42" x14ac:dyDescent="0.25">
      <c r="B113" s="174">
        <v>8008</v>
      </c>
      <c r="C113" s="6" t="str">
        <f t="shared" si="9"/>
        <v>Marysville</v>
      </c>
      <c r="D113" s="4" t="s">
        <v>62</v>
      </c>
      <c r="E113" s="5" t="s">
        <v>62</v>
      </c>
      <c r="F113" s="5" t="s">
        <v>62</v>
      </c>
      <c r="G113" s="5" t="s">
        <v>2535</v>
      </c>
      <c r="H113" s="5" t="s">
        <v>2534</v>
      </c>
      <c r="I113" s="299"/>
      <c r="J113" s="346"/>
      <c r="K113" s="346"/>
      <c r="L113" s="346"/>
      <c r="M113" s="347"/>
      <c r="N113" s="1"/>
      <c r="O113" s="2"/>
      <c r="P113" s="194"/>
      <c r="Q113" s="343" t="str">
        <f t="shared" si="10"/>
        <v/>
      </c>
      <c r="R113" s="210" t="str">
        <f t="shared" si="11"/>
        <v/>
      </c>
      <c r="S113" s="211" t="str">
        <f t="shared" si="12"/>
        <v/>
      </c>
      <c r="T113" s="215"/>
      <c r="U113" s="213">
        <f t="shared" si="13"/>
        <v>0</v>
      </c>
      <c r="V113" s="217">
        <f t="shared" si="14"/>
        <v>0</v>
      </c>
      <c r="W113" s="215"/>
      <c r="X113" s="215"/>
      <c r="Y113" s="213" t="str">
        <f>IF(AB113="Y",COUNT(#REF!), "")</f>
        <v/>
      </c>
      <c r="Z113" s="32"/>
      <c r="AA113" s="64" t="s">
        <v>1320</v>
      </c>
      <c r="AB113" s="66" t="s">
        <v>72</v>
      </c>
      <c r="AC113" s="65">
        <v>49.637256999999998</v>
      </c>
      <c r="AD113" s="65">
        <v>-115.9559</v>
      </c>
      <c r="AE113" s="65" t="s">
        <v>1321</v>
      </c>
      <c r="AF113" s="64">
        <v>8008</v>
      </c>
      <c r="AG113" s="64" t="s">
        <v>74</v>
      </c>
      <c r="AH113" s="64">
        <v>967</v>
      </c>
      <c r="AI113" s="64">
        <v>456</v>
      </c>
      <c r="AJ113" s="64" t="s">
        <v>62</v>
      </c>
      <c r="AK113" s="64" t="s">
        <v>57</v>
      </c>
      <c r="AL113" s="66" t="s">
        <v>57</v>
      </c>
      <c r="AM113" s="66" t="s">
        <v>63</v>
      </c>
      <c r="AN113" s="63" t="str">
        <f t="shared" si="15"/>
        <v>Marysville</v>
      </c>
      <c r="AO113" s="67" t="str">
        <f t="shared" si="16"/>
        <v>FALSE</v>
      </c>
      <c r="AP113" s="67" t="str">
        <f t="shared" si="17"/>
        <v>FALSE</v>
      </c>
    </row>
    <row r="114" spans="2:42" x14ac:dyDescent="0.25">
      <c r="B114" s="174">
        <v>8009</v>
      </c>
      <c r="C114" s="6" t="str">
        <f t="shared" si="9"/>
        <v>Wasa</v>
      </c>
      <c r="D114" s="4" t="s">
        <v>62</v>
      </c>
      <c r="E114" s="5" t="s">
        <v>62</v>
      </c>
      <c r="F114" s="5" t="s">
        <v>62</v>
      </c>
      <c r="G114" s="5" t="s">
        <v>2535</v>
      </c>
      <c r="H114" s="5" t="s">
        <v>2534</v>
      </c>
      <c r="I114" s="299"/>
      <c r="J114" s="346"/>
      <c r="K114" s="346"/>
      <c r="L114" s="346"/>
      <c r="M114" s="347"/>
      <c r="N114" s="1"/>
      <c r="O114" s="2"/>
      <c r="P114" s="194"/>
      <c r="Q114" s="343" t="str">
        <f t="shared" si="10"/>
        <v/>
      </c>
      <c r="R114" s="210" t="str">
        <f t="shared" si="11"/>
        <v/>
      </c>
      <c r="S114" s="211" t="str">
        <f t="shared" si="12"/>
        <v/>
      </c>
      <c r="T114" s="215"/>
      <c r="U114" s="213">
        <f t="shared" si="13"/>
        <v>0</v>
      </c>
      <c r="V114" s="217">
        <f t="shared" si="14"/>
        <v>0</v>
      </c>
      <c r="W114" s="215"/>
      <c r="X114" s="215"/>
      <c r="Y114" s="213" t="str">
        <f>IF(AB114="Y",COUNT(#REF!), "")</f>
        <v/>
      </c>
      <c r="Z114" s="32"/>
      <c r="AA114" s="64" t="s">
        <v>2349</v>
      </c>
      <c r="AB114" s="64" t="s">
        <v>72</v>
      </c>
      <c r="AC114" s="65">
        <v>49.783299999999997</v>
      </c>
      <c r="AD114" s="65">
        <v>-115.733301</v>
      </c>
      <c r="AE114" s="65" t="s">
        <v>2350</v>
      </c>
      <c r="AF114" s="64">
        <v>8009</v>
      </c>
      <c r="AG114" s="64" t="s">
        <v>74</v>
      </c>
      <c r="AH114" s="64">
        <v>307</v>
      </c>
      <c r="AI114" s="64">
        <v>360</v>
      </c>
      <c r="AJ114" s="64" t="s">
        <v>62</v>
      </c>
      <c r="AK114" s="64" t="s">
        <v>57</v>
      </c>
      <c r="AL114" s="66" t="s">
        <v>57</v>
      </c>
      <c r="AM114" s="66" t="s">
        <v>63</v>
      </c>
      <c r="AN114" s="63" t="str">
        <f t="shared" si="15"/>
        <v>Wasa</v>
      </c>
      <c r="AO114" s="67" t="str">
        <f t="shared" si="16"/>
        <v>FALSE</v>
      </c>
      <c r="AP114" s="67" t="str">
        <f t="shared" si="17"/>
        <v>FALSE</v>
      </c>
    </row>
    <row r="115" spans="2:42" x14ac:dyDescent="0.25">
      <c r="B115" s="174">
        <v>8010</v>
      </c>
      <c r="C115" s="6" t="str">
        <f t="shared" si="9"/>
        <v>Canal Flats</v>
      </c>
      <c r="D115" s="4" t="s">
        <v>62</v>
      </c>
      <c r="E115" s="5" t="s">
        <v>62</v>
      </c>
      <c r="F115" s="5" t="s">
        <v>62</v>
      </c>
      <c r="G115" s="5" t="s">
        <v>2535</v>
      </c>
      <c r="H115" s="5" t="s">
        <v>2534</v>
      </c>
      <c r="I115" s="299"/>
      <c r="J115" s="346"/>
      <c r="K115" s="346"/>
      <c r="L115" s="346"/>
      <c r="M115" s="347"/>
      <c r="N115" s="1"/>
      <c r="O115" s="2"/>
      <c r="P115" s="194"/>
      <c r="Q115" s="343" t="str">
        <f t="shared" si="10"/>
        <v/>
      </c>
      <c r="R115" s="210" t="str">
        <f t="shared" si="11"/>
        <v/>
      </c>
      <c r="S115" s="211" t="str">
        <f t="shared" si="12"/>
        <v/>
      </c>
      <c r="T115" s="215"/>
      <c r="U115" s="213">
        <f t="shared" si="13"/>
        <v>0</v>
      </c>
      <c r="V115" s="217">
        <f t="shared" si="14"/>
        <v>0</v>
      </c>
      <c r="W115" s="215"/>
      <c r="X115" s="215"/>
      <c r="Y115" s="213" t="str">
        <f>IF(AB115="Y",COUNT(#REF!), "")</f>
        <v/>
      </c>
      <c r="Z115" s="32"/>
      <c r="AA115" s="64" t="s">
        <v>387</v>
      </c>
      <c r="AB115" s="66" t="s">
        <v>72</v>
      </c>
      <c r="AC115" s="65">
        <v>50.157583000000002</v>
      </c>
      <c r="AD115" s="65">
        <v>-115.816855</v>
      </c>
      <c r="AE115" s="65" t="s">
        <v>388</v>
      </c>
      <c r="AF115" s="64">
        <v>8010</v>
      </c>
      <c r="AG115" s="64" t="s">
        <v>74</v>
      </c>
      <c r="AH115" s="64">
        <v>520</v>
      </c>
      <c r="AI115" s="64">
        <v>294</v>
      </c>
      <c r="AJ115" s="64" t="s">
        <v>62</v>
      </c>
      <c r="AK115" s="64" t="s">
        <v>57</v>
      </c>
      <c r="AL115" s="66" t="s">
        <v>57</v>
      </c>
      <c r="AM115" s="66" t="s">
        <v>63</v>
      </c>
      <c r="AN115" s="63" t="str">
        <f t="shared" si="15"/>
        <v>Canal Flats</v>
      </c>
      <c r="AO115" s="67" t="str">
        <f t="shared" si="16"/>
        <v>FALSE</v>
      </c>
      <c r="AP115" s="67" t="str">
        <f t="shared" si="17"/>
        <v>FALSE</v>
      </c>
    </row>
    <row r="116" spans="2:42" x14ac:dyDescent="0.25">
      <c r="B116" s="174">
        <v>8011</v>
      </c>
      <c r="C116" s="6" t="str">
        <f t="shared" si="9"/>
        <v>Kaslo</v>
      </c>
      <c r="D116" s="4" t="s">
        <v>62</v>
      </c>
      <c r="E116" s="5" t="s">
        <v>62</v>
      </c>
      <c r="F116" s="5" t="s">
        <v>62</v>
      </c>
      <c r="G116" s="5" t="s">
        <v>2536</v>
      </c>
      <c r="H116" s="5" t="s">
        <v>2534</v>
      </c>
      <c r="I116" s="299"/>
      <c r="J116" s="346"/>
      <c r="K116" s="346"/>
      <c r="L116" s="346"/>
      <c r="M116" s="347"/>
      <c r="N116" s="1"/>
      <c r="O116" s="2"/>
      <c r="P116" s="194"/>
      <c r="Q116" s="343" t="str">
        <f t="shared" si="10"/>
        <v/>
      </c>
      <c r="R116" s="210" t="str">
        <f t="shared" si="11"/>
        <v/>
      </c>
      <c r="S116" s="211" t="str">
        <f t="shared" si="12"/>
        <v/>
      </c>
      <c r="T116" s="215"/>
      <c r="U116" s="213">
        <f t="shared" si="13"/>
        <v>0</v>
      </c>
      <c r="V116" s="217">
        <f t="shared" si="14"/>
        <v>0</v>
      </c>
      <c r="W116" s="215"/>
      <c r="X116" s="215"/>
      <c r="Y116" s="213" t="str">
        <f>IF(AB116="Y",COUNT(#REF!), "")</f>
        <v/>
      </c>
      <c r="Z116" s="32"/>
      <c r="AA116" s="64" t="s">
        <v>1054</v>
      </c>
      <c r="AB116" s="66" t="s">
        <v>72</v>
      </c>
      <c r="AC116" s="65">
        <v>49.908588000000002</v>
      </c>
      <c r="AD116" s="65">
        <v>-116.91121</v>
      </c>
      <c r="AE116" s="65" t="s">
        <v>1055</v>
      </c>
      <c r="AF116" s="64">
        <v>8011</v>
      </c>
      <c r="AG116" s="64" t="s">
        <v>74</v>
      </c>
      <c r="AH116" s="64">
        <v>1260</v>
      </c>
      <c r="AI116" s="64">
        <v>749</v>
      </c>
      <c r="AJ116" s="64" t="s">
        <v>57</v>
      </c>
      <c r="AK116" s="64" t="s">
        <v>57</v>
      </c>
      <c r="AL116" s="66" t="s">
        <v>57</v>
      </c>
      <c r="AM116" s="66" t="s">
        <v>63</v>
      </c>
      <c r="AN116" s="63" t="str">
        <f t="shared" si="15"/>
        <v>Kaslo</v>
      </c>
      <c r="AO116" s="67" t="str">
        <f t="shared" si="16"/>
        <v>FALSE</v>
      </c>
      <c r="AP116" s="67" t="str">
        <f t="shared" si="17"/>
        <v>FALSE</v>
      </c>
    </row>
    <row r="117" spans="2:42" x14ac:dyDescent="0.25">
      <c r="B117" s="174">
        <v>8012</v>
      </c>
      <c r="C117" s="6" t="str">
        <f t="shared" si="9"/>
        <v>Fairmont Hot Springs</v>
      </c>
      <c r="D117" s="4" t="s">
        <v>62</v>
      </c>
      <c r="E117" s="5" t="s">
        <v>62</v>
      </c>
      <c r="F117" s="5" t="s">
        <v>62</v>
      </c>
      <c r="G117" s="5" t="s">
        <v>2535</v>
      </c>
      <c r="H117" s="5" t="s">
        <v>2534</v>
      </c>
      <c r="I117" s="299"/>
      <c r="J117" s="346"/>
      <c r="K117" s="346"/>
      <c r="L117" s="346"/>
      <c r="M117" s="347"/>
      <c r="N117" s="1"/>
      <c r="O117" s="2"/>
      <c r="P117" s="194"/>
      <c r="Q117" s="343" t="str">
        <f t="shared" si="10"/>
        <v/>
      </c>
      <c r="R117" s="210" t="str">
        <f t="shared" si="11"/>
        <v/>
      </c>
      <c r="S117" s="211" t="str">
        <f t="shared" si="12"/>
        <v/>
      </c>
      <c r="T117" s="215"/>
      <c r="U117" s="213">
        <f t="shared" si="13"/>
        <v>0</v>
      </c>
      <c r="V117" s="217">
        <f t="shared" si="14"/>
        <v>0</v>
      </c>
      <c r="W117" s="215"/>
      <c r="X117" s="215"/>
      <c r="Y117" s="213" t="str">
        <f>IF(AB117="Y",COUNT(#REF!), "")</f>
        <v/>
      </c>
      <c r="Z117" s="32"/>
      <c r="AA117" s="66" t="s">
        <v>748</v>
      </c>
      <c r="AB117" s="66" t="s">
        <v>72</v>
      </c>
      <c r="AC117" s="68">
        <v>50.334924000000001</v>
      </c>
      <c r="AD117" s="68">
        <v>-115.856472</v>
      </c>
      <c r="AE117" s="65" t="s">
        <v>749</v>
      </c>
      <c r="AF117" s="66">
        <v>8012</v>
      </c>
      <c r="AG117" s="66" t="s">
        <v>74</v>
      </c>
      <c r="AH117" s="66">
        <v>628</v>
      </c>
      <c r="AI117" s="66">
        <v>751</v>
      </c>
      <c r="AJ117" s="66" t="s">
        <v>62</v>
      </c>
      <c r="AK117" s="66" t="s">
        <v>57</v>
      </c>
      <c r="AL117" s="66" t="s">
        <v>57</v>
      </c>
      <c r="AM117" s="66" t="s">
        <v>63</v>
      </c>
      <c r="AN117" s="63" t="str">
        <f t="shared" si="15"/>
        <v>Fairmont Hot Springs</v>
      </c>
      <c r="AO117" s="67" t="str">
        <f t="shared" si="16"/>
        <v>FALSE</v>
      </c>
      <c r="AP117" s="67" t="str">
        <f t="shared" si="17"/>
        <v>FALSE</v>
      </c>
    </row>
    <row r="118" spans="2:42" x14ac:dyDescent="0.25">
      <c r="B118" s="174">
        <v>8013</v>
      </c>
      <c r="C118" s="6" t="str">
        <f t="shared" si="9"/>
        <v>?Akisq'nuk*</v>
      </c>
      <c r="D118" s="4" t="s">
        <v>57</v>
      </c>
      <c r="E118" s="5" t="s">
        <v>62</v>
      </c>
      <c r="F118" s="5" t="s">
        <v>62</v>
      </c>
      <c r="G118" s="5" t="s">
        <v>2535</v>
      </c>
      <c r="H118" s="5" t="s">
        <v>2534</v>
      </c>
      <c r="I118" s="299"/>
      <c r="J118" s="346"/>
      <c r="K118" s="346"/>
      <c r="L118" s="346"/>
      <c r="M118" s="347"/>
      <c r="N118" s="1"/>
      <c r="O118" s="2"/>
      <c r="P118" s="194"/>
      <c r="Q118" s="343" t="str">
        <f t="shared" si="10"/>
        <v/>
      </c>
      <c r="R118" s="210" t="str">
        <f t="shared" si="11"/>
        <v/>
      </c>
      <c r="S118" s="211" t="str">
        <f t="shared" si="12"/>
        <v/>
      </c>
      <c r="T118" s="215"/>
      <c r="U118" s="213">
        <f t="shared" si="13"/>
        <v>0</v>
      </c>
      <c r="V118" s="217">
        <f t="shared" si="14"/>
        <v>0</v>
      </c>
      <c r="W118" s="216"/>
      <c r="X118" s="215"/>
      <c r="Y118" s="213">
        <f>IF(AB118="Y",COUNT(#REF!), "")</f>
        <v>0</v>
      </c>
      <c r="Z118" s="32"/>
      <c r="AA118" s="66" t="s">
        <v>64</v>
      </c>
      <c r="AB118" s="64" t="s">
        <v>59</v>
      </c>
      <c r="AC118" s="68">
        <v>50.451202000000002</v>
      </c>
      <c r="AD118" s="68">
        <v>-115.959718</v>
      </c>
      <c r="AE118" s="65" t="s">
        <v>65</v>
      </c>
      <c r="AF118" s="66">
        <v>8013</v>
      </c>
      <c r="AG118" s="66" t="s">
        <v>66</v>
      </c>
      <c r="AH118" s="66">
        <v>105</v>
      </c>
      <c r="AI118" s="66">
        <v>58</v>
      </c>
      <c r="AJ118" s="66" t="s">
        <v>57</v>
      </c>
      <c r="AK118" s="66" t="s">
        <v>57</v>
      </c>
      <c r="AL118" s="66" t="s">
        <v>62</v>
      </c>
      <c r="AM118" s="66" t="s">
        <v>63</v>
      </c>
      <c r="AN118" s="69" t="str">
        <f t="shared" si="15"/>
        <v>?Akisq'nuk*</v>
      </c>
      <c r="AO118" s="67" t="str">
        <f t="shared" si="16"/>
        <v>FALSE</v>
      </c>
      <c r="AP118" s="67" t="str">
        <f t="shared" si="17"/>
        <v>FALSE</v>
      </c>
    </row>
    <row r="119" spans="2:42" x14ac:dyDescent="0.25">
      <c r="B119" s="174">
        <v>8014</v>
      </c>
      <c r="C119" s="6" t="str">
        <f t="shared" si="9"/>
        <v>Windermere</v>
      </c>
      <c r="D119" s="4" t="s">
        <v>62</v>
      </c>
      <c r="E119" s="5" t="s">
        <v>62</v>
      </c>
      <c r="F119" s="5" t="s">
        <v>62</v>
      </c>
      <c r="G119" s="5" t="s">
        <v>2535</v>
      </c>
      <c r="H119" s="5" t="s">
        <v>2534</v>
      </c>
      <c r="I119" s="299"/>
      <c r="J119" s="346"/>
      <c r="K119" s="346"/>
      <c r="L119" s="346"/>
      <c r="M119" s="347"/>
      <c r="N119" s="1"/>
      <c r="O119" s="2"/>
      <c r="P119" s="194"/>
      <c r="Q119" s="343" t="str">
        <f t="shared" si="10"/>
        <v/>
      </c>
      <c r="R119" s="210" t="str">
        <f t="shared" si="11"/>
        <v/>
      </c>
      <c r="S119" s="211" t="str">
        <f t="shared" si="12"/>
        <v/>
      </c>
      <c r="T119" s="215"/>
      <c r="U119" s="213">
        <f t="shared" si="13"/>
        <v>0</v>
      </c>
      <c r="V119" s="217">
        <f t="shared" si="14"/>
        <v>0</v>
      </c>
      <c r="W119" s="215"/>
      <c r="X119" s="215"/>
      <c r="Y119" s="213" t="str">
        <f>IF(AB119="Y",COUNT(#REF!), "")</f>
        <v/>
      </c>
      <c r="Z119" s="32"/>
      <c r="AA119" s="64" t="s">
        <v>2428</v>
      </c>
      <c r="AB119" s="64" t="s">
        <v>72</v>
      </c>
      <c r="AC119" s="65">
        <v>50.466700000000003</v>
      </c>
      <c r="AD119" s="65">
        <v>-115.983299</v>
      </c>
      <c r="AE119" s="65" t="s">
        <v>2429</v>
      </c>
      <c r="AF119" s="64">
        <v>8014</v>
      </c>
      <c r="AG119" s="64" t="s">
        <v>74</v>
      </c>
      <c r="AH119" s="64">
        <v>1071</v>
      </c>
      <c r="AI119" s="64">
        <v>1722</v>
      </c>
      <c r="AJ119" s="64" t="s">
        <v>62</v>
      </c>
      <c r="AK119" s="64" t="s">
        <v>57</v>
      </c>
      <c r="AL119" s="66" t="s">
        <v>62</v>
      </c>
      <c r="AM119" s="66" t="s">
        <v>63</v>
      </c>
      <c r="AN119" s="63" t="str">
        <f t="shared" si="15"/>
        <v>Windermere</v>
      </c>
      <c r="AO119" s="67" t="str">
        <f t="shared" si="16"/>
        <v>FALSE</v>
      </c>
      <c r="AP119" s="67" t="str">
        <f t="shared" si="17"/>
        <v>FALSE</v>
      </c>
    </row>
    <row r="120" spans="2:42" x14ac:dyDescent="0.25">
      <c r="B120" s="174">
        <v>8015</v>
      </c>
      <c r="C120" s="6" t="str">
        <f t="shared" si="9"/>
        <v>Invermere</v>
      </c>
      <c r="D120" s="4" t="s">
        <v>62</v>
      </c>
      <c r="E120" s="5" t="s">
        <v>62</v>
      </c>
      <c r="F120" s="5" t="s">
        <v>62</v>
      </c>
      <c r="G120" s="5" t="s">
        <v>2535</v>
      </c>
      <c r="H120" s="5" t="s">
        <v>2534</v>
      </c>
      <c r="I120" s="299"/>
      <c r="J120" s="346"/>
      <c r="K120" s="346"/>
      <c r="L120" s="346"/>
      <c r="M120" s="347"/>
      <c r="N120" s="1"/>
      <c r="O120" s="2"/>
      <c r="P120" s="194"/>
      <c r="Q120" s="343" t="str">
        <f t="shared" si="10"/>
        <v/>
      </c>
      <c r="R120" s="210" t="str">
        <f t="shared" si="11"/>
        <v/>
      </c>
      <c r="S120" s="211" t="str">
        <f t="shared" si="12"/>
        <v/>
      </c>
      <c r="T120" s="215"/>
      <c r="U120" s="213">
        <f t="shared" si="13"/>
        <v>0</v>
      </c>
      <c r="V120" s="217">
        <f t="shared" si="14"/>
        <v>0</v>
      </c>
      <c r="W120" s="215"/>
      <c r="X120" s="215"/>
      <c r="Y120" s="213" t="str">
        <f>IF(AB120="Y",COUNT(#REF!), "")</f>
        <v/>
      </c>
      <c r="Z120" s="32"/>
      <c r="AA120" s="66" t="s">
        <v>1029</v>
      </c>
      <c r="AB120" s="64" t="s">
        <v>72</v>
      </c>
      <c r="AC120" s="68">
        <v>50.500700000000002</v>
      </c>
      <c r="AD120" s="68">
        <v>-116.038191</v>
      </c>
      <c r="AE120" s="65" t="s">
        <v>1030</v>
      </c>
      <c r="AF120" s="66">
        <v>8015</v>
      </c>
      <c r="AG120" s="66" t="s">
        <v>74</v>
      </c>
      <c r="AH120" s="66">
        <v>3256</v>
      </c>
      <c r="AI120" s="66">
        <v>1740</v>
      </c>
      <c r="AJ120" s="66" t="s">
        <v>62</v>
      </c>
      <c r="AK120" s="66" t="s">
        <v>57</v>
      </c>
      <c r="AL120" s="66" t="s">
        <v>62</v>
      </c>
      <c r="AM120" s="66" t="s">
        <v>63</v>
      </c>
      <c r="AN120" s="63" t="str">
        <f t="shared" si="15"/>
        <v>Invermere</v>
      </c>
      <c r="AO120" s="67" t="str">
        <f t="shared" si="16"/>
        <v>FALSE</v>
      </c>
      <c r="AP120" s="67" t="str">
        <f t="shared" si="17"/>
        <v>FALSE</v>
      </c>
    </row>
    <row r="121" spans="2:42" x14ac:dyDescent="0.25">
      <c r="B121" s="174">
        <v>8017</v>
      </c>
      <c r="C121" s="6" t="str">
        <f t="shared" si="9"/>
        <v>Wilmer</v>
      </c>
      <c r="D121" s="4" t="s">
        <v>62</v>
      </c>
      <c r="E121" s="5" t="s">
        <v>62</v>
      </c>
      <c r="F121" s="5" t="s">
        <v>62</v>
      </c>
      <c r="G121" s="5" t="s">
        <v>2535</v>
      </c>
      <c r="H121" s="5" t="s">
        <v>2534</v>
      </c>
      <c r="I121" s="299"/>
      <c r="J121" s="346"/>
      <c r="K121" s="346"/>
      <c r="L121" s="346"/>
      <c r="M121" s="347"/>
      <c r="N121" s="1"/>
      <c r="O121" s="2"/>
      <c r="P121" s="194"/>
      <c r="Q121" s="343" t="str">
        <f t="shared" si="10"/>
        <v/>
      </c>
      <c r="R121" s="210" t="str">
        <f t="shared" si="11"/>
        <v/>
      </c>
      <c r="S121" s="211" t="str">
        <f t="shared" si="12"/>
        <v/>
      </c>
      <c r="T121" s="215"/>
      <c r="U121" s="213">
        <f t="shared" si="13"/>
        <v>0</v>
      </c>
      <c r="V121" s="217">
        <f t="shared" si="14"/>
        <v>0</v>
      </c>
      <c r="W121" s="215"/>
      <c r="X121" s="215"/>
      <c r="Y121" s="213" t="str">
        <f>IF(AB121="Y",COUNT(#REF!), "")</f>
        <v/>
      </c>
      <c r="Z121" s="32"/>
      <c r="AA121" s="66" t="s">
        <v>2422</v>
      </c>
      <c r="AB121" s="66" t="s">
        <v>72</v>
      </c>
      <c r="AC121" s="68">
        <v>50.542552000000001</v>
      </c>
      <c r="AD121" s="68">
        <v>-116.063447</v>
      </c>
      <c r="AE121" s="65" t="s">
        <v>2423</v>
      </c>
      <c r="AF121" s="66">
        <v>8017</v>
      </c>
      <c r="AG121" s="66" t="s">
        <v>74</v>
      </c>
      <c r="AH121" s="66">
        <v>415</v>
      </c>
      <c r="AI121" s="66">
        <v>196</v>
      </c>
      <c r="AJ121" s="66" t="s">
        <v>62</v>
      </c>
      <c r="AK121" s="66" t="s">
        <v>57</v>
      </c>
      <c r="AL121" s="66" t="s">
        <v>57</v>
      </c>
      <c r="AM121" s="66" t="s">
        <v>63</v>
      </c>
      <c r="AN121" s="63" t="str">
        <f t="shared" si="15"/>
        <v>Wilmer</v>
      </c>
      <c r="AO121" s="67" t="str">
        <f t="shared" si="16"/>
        <v>FALSE</v>
      </c>
      <c r="AP121" s="67" t="str">
        <f t="shared" si="17"/>
        <v>FALSE</v>
      </c>
    </row>
    <row r="122" spans="2:42" x14ac:dyDescent="0.25">
      <c r="B122" s="174">
        <v>8018</v>
      </c>
      <c r="C122" s="6" t="str">
        <f t="shared" si="9"/>
        <v>Panorama</v>
      </c>
      <c r="D122" s="4" t="s">
        <v>57</v>
      </c>
      <c r="E122" s="5" t="s">
        <v>62</v>
      </c>
      <c r="F122" s="5" t="s">
        <v>62</v>
      </c>
      <c r="G122" s="5" t="s">
        <v>2535</v>
      </c>
      <c r="H122" s="5" t="s">
        <v>2534</v>
      </c>
      <c r="I122" s="299"/>
      <c r="J122" s="346"/>
      <c r="K122" s="346"/>
      <c r="L122" s="346"/>
      <c r="M122" s="347"/>
      <c r="N122" s="1"/>
      <c r="O122" s="2"/>
      <c r="P122" s="194"/>
      <c r="Q122" s="343" t="str">
        <f t="shared" si="10"/>
        <v/>
      </c>
      <c r="R122" s="210" t="str">
        <f t="shared" si="11"/>
        <v/>
      </c>
      <c r="S122" s="211" t="str">
        <f t="shared" si="12"/>
        <v/>
      </c>
      <c r="T122" s="215"/>
      <c r="U122" s="213">
        <f t="shared" si="13"/>
        <v>0</v>
      </c>
      <c r="V122" s="217">
        <f t="shared" si="14"/>
        <v>0</v>
      </c>
      <c r="W122" s="215"/>
      <c r="X122" s="215"/>
      <c r="Y122" s="213" t="str">
        <f>IF(AB122="Y",COUNT(#REF!), "")</f>
        <v/>
      </c>
      <c r="Z122" s="32"/>
      <c r="AA122" s="64" t="s">
        <v>1598</v>
      </c>
      <c r="AB122" s="64" t="s">
        <v>72</v>
      </c>
      <c r="AC122" s="65">
        <v>50.458333000000003</v>
      </c>
      <c r="AD122" s="65">
        <v>-116.2375</v>
      </c>
      <c r="AE122" s="65" t="s">
        <v>1599</v>
      </c>
      <c r="AF122" s="64">
        <v>8018</v>
      </c>
      <c r="AG122" s="64" t="s">
        <v>74</v>
      </c>
      <c r="AH122" s="64">
        <v>128</v>
      </c>
      <c r="AI122" s="64">
        <v>82</v>
      </c>
      <c r="AJ122" s="64" t="s">
        <v>57</v>
      </c>
      <c r="AK122" s="64" t="s">
        <v>62</v>
      </c>
      <c r="AL122" s="66" t="s">
        <v>62</v>
      </c>
      <c r="AM122" s="66" t="s">
        <v>63</v>
      </c>
      <c r="AN122" s="63" t="str">
        <f t="shared" si="15"/>
        <v>Panorama</v>
      </c>
      <c r="AO122" s="67" t="str">
        <f t="shared" si="16"/>
        <v>FALSE</v>
      </c>
      <c r="AP122" s="67" t="str">
        <f t="shared" si="17"/>
        <v>FALSE</v>
      </c>
    </row>
    <row r="123" spans="2:42" x14ac:dyDescent="0.25">
      <c r="B123" s="174">
        <v>8019</v>
      </c>
      <c r="C123" s="6" t="str">
        <f t="shared" si="9"/>
        <v>Radium Hot Springs</v>
      </c>
      <c r="D123" s="4" t="s">
        <v>62</v>
      </c>
      <c r="E123" s="5" t="s">
        <v>62</v>
      </c>
      <c r="F123" s="5" t="s">
        <v>62</v>
      </c>
      <c r="G123" s="5" t="s">
        <v>2535</v>
      </c>
      <c r="H123" s="5" t="s">
        <v>2534</v>
      </c>
      <c r="I123" s="299"/>
      <c r="J123" s="346"/>
      <c r="K123" s="346"/>
      <c r="L123" s="346"/>
      <c r="M123" s="347"/>
      <c r="N123" s="1"/>
      <c r="O123" s="2"/>
      <c r="P123" s="194"/>
      <c r="Q123" s="343" t="str">
        <f t="shared" si="10"/>
        <v/>
      </c>
      <c r="R123" s="210" t="str">
        <f t="shared" si="11"/>
        <v/>
      </c>
      <c r="S123" s="211" t="str">
        <f t="shared" si="12"/>
        <v/>
      </c>
      <c r="T123" s="215"/>
      <c r="U123" s="213">
        <f t="shared" si="13"/>
        <v>0</v>
      </c>
      <c r="V123" s="217">
        <f t="shared" si="14"/>
        <v>0</v>
      </c>
      <c r="W123" s="215"/>
      <c r="X123" s="215"/>
      <c r="Y123" s="213" t="str">
        <f>IF(AB123="Y",COUNT(#REF!), "")</f>
        <v/>
      </c>
      <c r="Z123" s="32"/>
      <c r="AA123" s="66" t="s">
        <v>1742</v>
      </c>
      <c r="AB123" s="64" t="s">
        <v>72</v>
      </c>
      <c r="AC123" s="68">
        <v>50.623004000000002</v>
      </c>
      <c r="AD123" s="68">
        <v>-116.08048700000001</v>
      </c>
      <c r="AE123" s="65" t="s">
        <v>1743</v>
      </c>
      <c r="AF123" s="66">
        <v>8019</v>
      </c>
      <c r="AG123" s="66" t="s">
        <v>74</v>
      </c>
      <c r="AH123" s="66">
        <v>917</v>
      </c>
      <c r="AI123" s="66">
        <v>996</v>
      </c>
      <c r="AJ123" s="66" t="s">
        <v>62</v>
      </c>
      <c r="AK123" s="66" t="s">
        <v>57</v>
      </c>
      <c r="AL123" s="66" t="s">
        <v>62</v>
      </c>
      <c r="AM123" s="66" t="s">
        <v>63</v>
      </c>
      <c r="AN123" s="63" t="str">
        <f t="shared" si="15"/>
        <v>Radium Hot Springs</v>
      </c>
      <c r="AO123" s="67" t="str">
        <f t="shared" si="16"/>
        <v>FALSE</v>
      </c>
      <c r="AP123" s="67" t="str">
        <f t="shared" si="17"/>
        <v>FALSE</v>
      </c>
    </row>
    <row r="124" spans="2:42" x14ac:dyDescent="0.25">
      <c r="B124" s="174">
        <v>8020</v>
      </c>
      <c r="C124" s="6" t="str">
        <f t="shared" si="9"/>
        <v>Edgewater</v>
      </c>
      <c r="D124" s="4" t="s">
        <v>57</v>
      </c>
      <c r="E124" s="5" t="s">
        <v>62</v>
      </c>
      <c r="F124" s="5" t="s">
        <v>62</v>
      </c>
      <c r="G124" s="5" t="s">
        <v>2535</v>
      </c>
      <c r="H124" s="5" t="s">
        <v>2534</v>
      </c>
      <c r="I124" s="299"/>
      <c r="J124" s="346"/>
      <c r="K124" s="346"/>
      <c r="L124" s="346"/>
      <c r="M124" s="347"/>
      <c r="N124" s="1"/>
      <c r="O124" s="2"/>
      <c r="P124" s="194"/>
      <c r="Q124" s="343" t="str">
        <f t="shared" si="10"/>
        <v/>
      </c>
      <c r="R124" s="210" t="str">
        <f t="shared" si="11"/>
        <v/>
      </c>
      <c r="S124" s="211" t="str">
        <f t="shared" si="12"/>
        <v/>
      </c>
      <c r="T124" s="215"/>
      <c r="U124" s="213">
        <f t="shared" si="13"/>
        <v>0</v>
      </c>
      <c r="V124" s="217">
        <f t="shared" si="14"/>
        <v>0</v>
      </c>
      <c r="W124" s="215"/>
      <c r="X124" s="215"/>
      <c r="Y124" s="213" t="str">
        <f>IF(AB124="Y",COUNT(#REF!), "")</f>
        <v/>
      </c>
      <c r="Z124" s="32"/>
      <c r="AA124" s="66" t="s">
        <v>697</v>
      </c>
      <c r="AB124" s="64" t="s">
        <v>72</v>
      </c>
      <c r="AC124" s="68">
        <v>50.699998999999998</v>
      </c>
      <c r="AD124" s="68">
        <v>-116.133301</v>
      </c>
      <c r="AE124" s="65" t="s">
        <v>698</v>
      </c>
      <c r="AF124" s="66">
        <v>8020</v>
      </c>
      <c r="AG124" s="66" t="s">
        <v>74</v>
      </c>
      <c r="AH124" s="66">
        <v>622</v>
      </c>
      <c r="AI124" s="66">
        <v>297</v>
      </c>
      <c r="AJ124" s="66" t="s">
        <v>57</v>
      </c>
      <c r="AK124" s="66" t="s">
        <v>62</v>
      </c>
      <c r="AL124" s="66" t="s">
        <v>57</v>
      </c>
      <c r="AM124" s="66" t="s">
        <v>63</v>
      </c>
      <c r="AN124" s="63" t="str">
        <f t="shared" si="15"/>
        <v>Edgewater</v>
      </c>
      <c r="AO124" s="67" t="str">
        <f t="shared" si="16"/>
        <v>FALSE</v>
      </c>
      <c r="AP124" s="67" t="str">
        <f t="shared" si="17"/>
        <v>FALSE</v>
      </c>
    </row>
    <row r="125" spans="2:42" x14ac:dyDescent="0.25">
      <c r="B125" s="174">
        <v>8021</v>
      </c>
      <c r="C125" s="6" t="str">
        <f t="shared" si="9"/>
        <v>Meadow Creek</v>
      </c>
      <c r="D125" s="4" t="s">
        <v>57</v>
      </c>
      <c r="E125" s="5" t="s">
        <v>62</v>
      </c>
      <c r="F125" s="5" t="s">
        <v>57</v>
      </c>
      <c r="G125" s="5" t="s">
        <v>2536</v>
      </c>
      <c r="H125" s="5" t="s">
        <v>2534</v>
      </c>
      <c r="I125" s="299"/>
      <c r="J125" s="346"/>
      <c r="K125" s="346"/>
      <c r="L125" s="346"/>
      <c r="M125" s="347"/>
      <c r="N125" s="1"/>
      <c r="O125" s="2"/>
      <c r="P125" s="194"/>
      <c r="Q125" s="343" t="str">
        <f t="shared" si="10"/>
        <v/>
      </c>
      <c r="R125" s="210" t="str">
        <f t="shared" si="11"/>
        <v/>
      </c>
      <c r="S125" s="211" t="str">
        <f t="shared" si="12"/>
        <v/>
      </c>
      <c r="T125" s="215"/>
      <c r="U125" s="213">
        <f t="shared" si="13"/>
        <v>0</v>
      </c>
      <c r="V125" s="217">
        <f t="shared" si="14"/>
        <v>0</v>
      </c>
      <c r="W125" s="215"/>
      <c r="X125" s="215"/>
      <c r="Y125" s="213" t="str">
        <f>IF(AB125="Y",COUNT(#REF!), "")</f>
        <v/>
      </c>
      <c r="Z125" s="32"/>
      <c r="AA125" s="66" t="s">
        <v>1352</v>
      </c>
      <c r="AB125" s="64" t="s">
        <v>72</v>
      </c>
      <c r="AC125" s="68">
        <v>50.239198999999999</v>
      </c>
      <c r="AD125" s="68">
        <v>-116.97254</v>
      </c>
      <c r="AE125" s="65" t="s">
        <v>1353</v>
      </c>
      <c r="AF125" s="66">
        <v>8021</v>
      </c>
      <c r="AG125" s="66" t="s">
        <v>74</v>
      </c>
      <c r="AH125" s="66">
        <v>159</v>
      </c>
      <c r="AI125" s="66">
        <v>117</v>
      </c>
      <c r="AJ125" s="66" t="s">
        <v>57</v>
      </c>
      <c r="AK125" s="66" t="s">
        <v>62</v>
      </c>
      <c r="AL125" s="66" t="s">
        <v>62</v>
      </c>
      <c r="AM125" s="66" t="s">
        <v>63</v>
      </c>
      <c r="AN125" s="63" t="str">
        <f t="shared" si="15"/>
        <v>Meadow Creek</v>
      </c>
      <c r="AO125" s="67" t="str">
        <f t="shared" si="16"/>
        <v>FALSE</v>
      </c>
      <c r="AP125" s="67" t="str">
        <f t="shared" si="17"/>
        <v>FALSE</v>
      </c>
    </row>
    <row r="126" spans="2:42" x14ac:dyDescent="0.25">
      <c r="B126" s="174">
        <v>8022</v>
      </c>
      <c r="C126" s="6" t="str">
        <f t="shared" si="9"/>
        <v>Cooper Creek</v>
      </c>
      <c r="D126" s="4" t="s">
        <v>57</v>
      </c>
      <c r="E126" s="5" t="s">
        <v>62</v>
      </c>
      <c r="F126" s="5" t="s">
        <v>57</v>
      </c>
      <c r="G126" s="5" t="s">
        <v>2536</v>
      </c>
      <c r="H126" s="5" t="s">
        <v>2534</v>
      </c>
      <c r="I126" s="299"/>
      <c r="J126" s="346"/>
      <c r="K126" s="346"/>
      <c r="L126" s="346"/>
      <c r="M126" s="347"/>
      <c r="N126" s="1"/>
      <c r="O126" s="2"/>
      <c r="P126" s="194"/>
      <c r="Q126" s="343" t="str">
        <f t="shared" si="10"/>
        <v/>
      </c>
      <c r="R126" s="210" t="str">
        <f t="shared" si="11"/>
        <v/>
      </c>
      <c r="S126" s="211" t="str">
        <f t="shared" si="12"/>
        <v/>
      </c>
      <c r="T126" s="215"/>
      <c r="U126" s="213">
        <f t="shared" si="13"/>
        <v>0</v>
      </c>
      <c r="V126" s="217">
        <f t="shared" si="14"/>
        <v>0</v>
      </c>
      <c r="W126" s="215"/>
      <c r="X126" s="215"/>
      <c r="Y126" s="213" t="str">
        <f>IF(AB126="Y",COUNT(#REF!), "")</f>
        <v/>
      </c>
      <c r="Z126" s="32"/>
      <c r="AA126" s="66" t="s">
        <v>539</v>
      </c>
      <c r="AB126" s="66" t="s">
        <v>72</v>
      </c>
      <c r="AC126" s="68">
        <v>50.202289999999998</v>
      </c>
      <c r="AD126" s="68">
        <v>-116.962878</v>
      </c>
      <c r="AE126" s="65" t="s">
        <v>540</v>
      </c>
      <c r="AF126" s="66">
        <v>8022</v>
      </c>
      <c r="AG126" s="66" t="s">
        <v>74</v>
      </c>
      <c r="AH126" s="66">
        <v>159</v>
      </c>
      <c r="AI126" s="66">
        <v>117</v>
      </c>
      <c r="AJ126" s="66" t="s">
        <v>57</v>
      </c>
      <c r="AK126" s="66" t="s">
        <v>62</v>
      </c>
      <c r="AL126" s="66" t="s">
        <v>57</v>
      </c>
      <c r="AM126" s="66" t="s">
        <v>63</v>
      </c>
      <c r="AN126" s="63" t="str">
        <f t="shared" si="15"/>
        <v>Cooper Creek</v>
      </c>
      <c r="AO126" s="67" t="str">
        <f t="shared" si="16"/>
        <v>FALSE</v>
      </c>
      <c r="AP126" s="67" t="str">
        <f t="shared" si="17"/>
        <v>FALSE</v>
      </c>
    </row>
    <row r="127" spans="2:42" x14ac:dyDescent="0.25">
      <c r="B127" s="174">
        <v>8023</v>
      </c>
      <c r="C127" s="6" t="str">
        <f t="shared" si="9"/>
        <v>Lardeau</v>
      </c>
      <c r="D127" s="4" t="s">
        <v>62</v>
      </c>
      <c r="E127" s="5" t="s">
        <v>62</v>
      </c>
      <c r="F127" s="5" t="s">
        <v>57</v>
      </c>
      <c r="G127" s="5" t="s">
        <v>2536</v>
      </c>
      <c r="H127" s="5" t="s">
        <v>2534</v>
      </c>
      <c r="I127" s="299"/>
      <c r="J127" s="346"/>
      <c r="K127" s="346"/>
      <c r="L127" s="346"/>
      <c r="M127" s="347"/>
      <c r="N127" s="1"/>
      <c r="O127" s="2"/>
      <c r="P127" s="194"/>
      <c r="Q127" s="343" t="str">
        <f t="shared" si="10"/>
        <v/>
      </c>
      <c r="R127" s="210" t="str">
        <f t="shared" si="11"/>
        <v/>
      </c>
      <c r="S127" s="211" t="str">
        <f t="shared" si="12"/>
        <v/>
      </c>
      <c r="T127" s="215"/>
      <c r="U127" s="213">
        <f t="shared" si="13"/>
        <v>0</v>
      </c>
      <c r="V127" s="217">
        <f t="shared" si="14"/>
        <v>0</v>
      </c>
      <c r="W127" s="215"/>
      <c r="X127" s="215"/>
      <c r="Y127" s="213" t="str">
        <f>IF(AB127="Y",COUNT(#REF!), "")</f>
        <v/>
      </c>
      <c r="Z127" s="32"/>
      <c r="AA127" s="64" t="s">
        <v>1185</v>
      </c>
      <c r="AB127" s="64" t="s">
        <v>72</v>
      </c>
      <c r="AC127" s="65">
        <v>50.143019000000002</v>
      </c>
      <c r="AD127" s="65">
        <v>-116.955941</v>
      </c>
      <c r="AE127" s="65" t="s">
        <v>1186</v>
      </c>
      <c r="AF127" s="64">
        <v>8023</v>
      </c>
      <c r="AG127" s="64" t="s">
        <v>74</v>
      </c>
      <c r="AH127" s="64">
        <v>35</v>
      </c>
      <c r="AI127" s="64">
        <v>52</v>
      </c>
      <c r="AJ127" s="64" t="s">
        <v>62</v>
      </c>
      <c r="AK127" s="64" t="s">
        <v>57</v>
      </c>
      <c r="AL127" s="66" t="s">
        <v>57</v>
      </c>
      <c r="AM127" s="66" t="s">
        <v>63</v>
      </c>
      <c r="AN127" s="63" t="str">
        <f t="shared" si="15"/>
        <v>Lardeau</v>
      </c>
      <c r="AO127" s="67" t="str">
        <f t="shared" si="16"/>
        <v>FALSE</v>
      </c>
      <c r="AP127" s="67" t="str">
        <f t="shared" si="17"/>
        <v>FALSE</v>
      </c>
    </row>
    <row r="128" spans="2:42" x14ac:dyDescent="0.25">
      <c r="B128" s="174">
        <v>8024</v>
      </c>
      <c r="C128" s="6" t="str">
        <f t="shared" si="9"/>
        <v>Hills</v>
      </c>
      <c r="D128" s="4" t="s">
        <v>57</v>
      </c>
      <c r="E128" s="5" t="s">
        <v>57</v>
      </c>
      <c r="F128" s="5" t="s">
        <v>62</v>
      </c>
      <c r="G128" s="5" t="s">
        <v>2536</v>
      </c>
      <c r="H128" s="5" t="s">
        <v>2534</v>
      </c>
      <c r="I128" s="299"/>
      <c r="J128" s="346"/>
      <c r="K128" s="346"/>
      <c r="L128" s="346"/>
      <c r="M128" s="347"/>
      <c r="N128" s="1"/>
      <c r="O128" s="2"/>
      <c r="P128" s="194"/>
      <c r="Q128" s="343" t="str">
        <f t="shared" si="10"/>
        <v/>
      </c>
      <c r="R128" s="210" t="str">
        <f t="shared" si="11"/>
        <v/>
      </c>
      <c r="S128" s="211" t="str">
        <f t="shared" si="12"/>
        <v/>
      </c>
      <c r="T128" s="215"/>
      <c r="U128" s="213">
        <f t="shared" si="13"/>
        <v>0</v>
      </c>
      <c r="V128" s="217">
        <f t="shared" si="14"/>
        <v>0</v>
      </c>
      <c r="W128" s="215"/>
      <c r="X128" s="215"/>
      <c r="Y128" s="213" t="str">
        <f>IF(AB128="Y",COUNT(#REF!), "")</f>
        <v/>
      </c>
      <c r="Z128" s="32"/>
      <c r="AA128" s="64" t="s">
        <v>975</v>
      </c>
      <c r="AB128" s="66" t="s">
        <v>72</v>
      </c>
      <c r="AC128" s="65">
        <v>50.108880999999997</v>
      </c>
      <c r="AD128" s="65">
        <v>-117.49332099999999</v>
      </c>
      <c r="AE128" s="65" t="s">
        <v>976</v>
      </c>
      <c r="AF128" s="64">
        <v>8024</v>
      </c>
      <c r="AG128" s="64" t="s">
        <v>74</v>
      </c>
      <c r="AH128" s="64">
        <v>14</v>
      </c>
      <c r="AI128" s="64">
        <v>10</v>
      </c>
      <c r="AJ128" s="64" t="s">
        <v>57</v>
      </c>
      <c r="AK128" s="64" t="s">
        <v>62</v>
      </c>
      <c r="AL128" s="66" t="s">
        <v>57</v>
      </c>
      <c r="AM128" s="66" t="s">
        <v>63</v>
      </c>
      <c r="AN128" s="63" t="str">
        <f t="shared" si="15"/>
        <v>Hills</v>
      </c>
      <c r="AO128" s="67" t="str">
        <f t="shared" si="16"/>
        <v>FALSE</v>
      </c>
      <c r="AP128" s="67" t="str">
        <f t="shared" si="17"/>
        <v>FALSE</v>
      </c>
    </row>
    <row r="129" spans="2:42" x14ac:dyDescent="0.25">
      <c r="B129" s="174">
        <v>8025</v>
      </c>
      <c r="C129" s="6" t="str">
        <f t="shared" si="9"/>
        <v>Burton</v>
      </c>
      <c r="D129" s="4" t="s">
        <v>57</v>
      </c>
      <c r="E129" s="5" t="s">
        <v>57</v>
      </c>
      <c r="F129" s="5" t="s">
        <v>62</v>
      </c>
      <c r="G129" s="5" t="s">
        <v>2536</v>
      </c>
      <c r="H129" s="5" t="s">
        <v>2534</v>
      </c>
      <c r="I129" s="299"/>
      <c r="J129" s="346"/>
      <c r="K129" s="346"/>
      <c r="L129" s="346"/>
      <c r="M129" s="347"/>
      <c r="N129" s="1"/>
      <c r="O129" s="2"/>
      <c r="P129" s="194"/>
      <c r="Q129" s="343" t="str">
        <f t="shared" si="10"/>
        <v/>
      </c>
      <c r="R129" s="210" t="str">
        <f t="shared" si="11"/>
        <v/>
      </c>
      <c r="S129" s="211" t="str">
        <f t="shared" si="12"/>
        <v/>
      </c>
      <c r="T129" s="215"/>
      <c r="U129" s="213">
        <f t="shared" si="13"/>
        <v>0</v>
      </c>
      <c r="V129" s="217">
        <f t="shared" si="14"/>
        <v>0</v>
      </c>
      <c r="W129" s="215"/>
      <c r="X129" s="215"/>
      <c r="Y129" s="213" t="str">
        <f>IF(AB129="Y",COUNT(#REF!), "")</f>
        <v/>
      </c>
      <c r="Z129" s="32"/>
      <c r="AA129" s="66" t="s">
        <v>369</v>
      </c>
      <c r="AB129" s="64" t="s">
        <v>72</v>
      </c>
      <c r="AC129" s="68">
        <v>49.985595000000004</v>
      </c>
      <c r="AD129" s="68">
        <v>-117.880137</v>
      </c>
      <c r="AE129" s="65" t="s">
        <v>370</v>
      </c>
      <c r="AF129" s="66">
        <v>8025</v>
      </c>
      <c r="AG129" s="66" t="s">
        <v>74</v>
      </c>
      <c r="AH129" s="66">
        <v>180</v>
      </c>
      <c r="AI129" s="66">
        <v>139</v>
      </c>
      <c r="AJ129" s="66" t="s">
        <v>57</v>
      </c>
      <c r="AK129" s="66" t="s">
        <v>62</v>
      </c>
      <c r="AL129" s="66" t="s">
        <v>57</v>
      </c>
      <c r="AM129" s="66" t="s">
        <v>63</v>
      </c>
      <c r="AN129" s="63" t="str">
        <f t="shared" si="15"/>
        <v>Burton</v>
      </c>
      <c r="AO129" s="67" t="str">
        <f t="shared" si="16"/>
        <v>FALSE</v>
      </c>
      <c r="AP129" s="67" t="str">
        <f t="shared" si="17"/>
        <v>FALSE</v>
      </c>
    </row>
    <row r="130" spans="2:42" x14ac:dyDescent="0.25">
      <c r="B130" s="174">
        <v>8026</v>
      </c>
      <c r="C130" s="6" t="str">
        <f t="shared" si="9"/>
        <v>Nakusp</v>
      </c>
      <c r="D130" s="4" t="s">
        <v>62</v>
      </c>
      <c r="E130" s="5" t="s">
        <v>62</v>
      </c>
      <c r="F130" s="5" t="s">
        <v>62</v>
      </c>
      <c r="G130" s="5" t="s">
        <v>2536</v>
      </c>
      <c r="H130" s="5" t="s">
        <v>2534</v>
      </c>
      <c r="I130" s="299"/>
      <c r="J130" s="346"/>
      <c r="K130" s="346"/>
      <c r="L130" s="346"/>
      <c r="M130" s="347"/>
      <c r="N130" s="1"/>
      <c r="O130" s="2"/>
      <c r="P130" s="194"/>
      <c r="Q130" s="343" t="str">
        <f t="shared" si="10"/>
        <v/>
      </c>
      <c r="R130" s="210" t="str">
        <f t="shared" si="11"/>
        <v/>
      </c>
      <c r="S130" s="211" t="str">
        <f t="shared" si="12"/>
        <v/>
      </c>
      <c r="T130" s="215"/>
      <c r="U130" s="213">
        <f t="shared" si="13"/>
        <v>0</v>
      </c>
      <c r="V130" s="217">
        <f t="shared" si="14"/>
        <v>0</v>
      </c>
      <c r="W130" s="215"/>
      <c r="X130" s="215"/>
      <c r="Y130" s="213" t="str">
        <f>IF(AB130="Y",COUNT(#REF!), "")</f>
        <v/>
      </c>
      <c r="Z130" s="32"/>
      <c r="AA130" s="66" t="s">
        <v>1448</v>
      </c>
      <c r="AB130" s="64" t="s">
        <v>72</v>
      </c>
      <c r="AC130" s="68">
        <v>50.241827000000001</v>
      </c>
      <c r="AD130" s="68">
        <v>-117.799072</v>
      </c>
      <c r="AE130" s="65" t="s">
        <v>1449</v>
      </c>
      <c r="AF130" s="66">
        <v>8026</v>
      </c>
      <c r="AG130" s="66" t="s">
        <v>74</v>
      </c>
      <c r="AH130" s="66">
        <v>1470</v>
      </c>
      <c r="AI130" s="66">
        <v>722</v>
      </c>
      <c r="AJ130" s="66" t="s">
        <v>57</v>
      </c>
      <c r="AK130" s="66" t="s">
        <v>62</v>
      </c>
      <c r="AL130" s="66" t="s">
        <v>57</v>
      </c>
      <c r="AM130" s="66" t="s">
        <v>63</v>
      </c>
      <c r="AN130" s="63" t="str">
        <f t="shared" si="15"/>
        <v>Nakusp</v>
      </c>
      <c r="AO130" s="67" t="str">
        <f t="shared" si="16"/>
        <v>FALSE</v>
      </c>
      <c r="AP130" s="67" t="str">
        <f t="shared" si="17"/>
        <v>FALSE</v>
      </c>
    </row>
    <row r="131" spans="2:42" x14ac:dyDescent="0.25">
      <c r="B131" s="174">
        <v>8027</v>
      </c>
      <c r="C131" s="6" t="str">
        <f t="shared" si="9"/>
        <v>Fauquier</v>
      </c>
      <c r="D131" s="4" t="s">
        <v>57</v>
      </c>
      <c r="E131" s="5" t="s">
        <v>62</v>
      </c>
      <c r="F131" s="5" t="s">
        <v>62</v>
      </c>
      <c r="G131" s="5" t="s">
        <v>2536</v>
      </c>
      <c r="H131" s="5" t="s">
        <v>2534</v>
      </c>
      <c r="I131" s="299"/>
      <c r="J131" s="346"/>
      <c r="K131" s="346"/>
      <c r="L131" s="346"/>
      <c r="M131" s="347"/>
      <c r="N131" s="1"/>
      <c r="O131" s="2"/>
      <c r="P131" s="194"/>
      <c r="Q131" s="343" t="str">
        <f t="shared" si="10"/>
        <v/>
      </c>
      <c r="R131" s="210" t="str">
        <f t="shared" si="11"/>
        <v/>
      </c>
      <c r="S131" s="211" t="str">
        <f t="shared" si="12"/>
        <v/>
      </c>
      <c r="T131" s="215"/>
      <c r="U131" s="213">
        <f t="shared" si="13"/>
        <v>0</v>
      </c>
      <c r="V131" s="217">
        <f t="shared" si="14"/>
        <v>0</v>
      </c>
      <c r="W131" s="215"/>
      <c r="X131" s="215"/>
      <c r="Y131" s="213" t="str">
        <f>IF(AB131="Y",COUNT(#REF!), "")</f>
        <v/>
      </c>
      <c r="Z131" s="32"/>
      <c r="AA131" s="64" t="s">
        <v>758</v>
      </c>
      <c r="AB131" s="64" t="s">
        <v>72</v>
      </c>
      <c r="AC131" s="65">
        <v>49.866700000000002</v>
      </c>
      <c r="AD131" s="65">
        <v>-118.066699</v>
      </c>
      <c r="AE131" s="65" t="s">
        <v>759</v>
      </c>
      <c r="AF131" s="64">
        <v>8027</v>
      </c>
      <c r="AG131" s="64" t="s">
        <v>74</v>
      </c>
      <c r="AH131" s="64">
        <v>15</v>
      </c>
      <c r="AI131" s="64">
        <v>13</v>
      </c>
      <c r="AJ131" s="64" t="s">
        <v>57</v>
      </c>
      <c r="AK131" s="64" t="s">
        <v>62</v>
      </c>
      <c r="AL131" s="66" t="s">
        <v>57</v>
      </c>
      <c r="AM131" s="66" t="s">
        <v>63</v>
      </c>
      <c r="AN131" s="63" t="str">
        <f t="shared" si="15"/>
        <v>Fauquier</v>
      </c>
      <c r="AO131" s="67" t="str">
        <f t="shared" si="16"/>
        <v>FALSE</v>
      </c>
      <c r="AP131" s="67" t="str">
        <f t="shared" si="17"/>
        <v>FALSE</v>
      </c>
    </row>
    <row r="132" spans="2:42" x14ac:dyDescent="0.25">
      <c r="B132" s="174">
        <v>8028</v>
      </c>
      <c r="C132" s="6" t="str">
        <f t="shared" si="9"/>
        <v>Edgewood</v>
      </c>
      <c r="D132" s="4" t="s">
        <v>57</v>
      </c>
      <c r="E132" s="5" t="s">
        <v>62</v>
      </c>
      <c r="F132" s="5" t="s">
        <v>62</v>
      </c>
      <c r="G132" s="5" t="s">
        <v>2536</v>
      </c>
      <c r="H132" s="5" t="s">
        <v>2534</v>
      </c>
      <c r="I132" s="299"/>
      <c r="J132" s="346"/>
      <c r="K132" s="346"/>
      <c r="L132" s="346"/>
      <c r="M132" s="347"/>
      <c r="N132" s="1"/>
      <c r="O132" s="2"/>
      <c r="P132" s="194"/>
      <c r="Q132" s="343" t="str">
        <f t="shared" si="10"/>
        <v/>
      </c>
      <c r="R132" s="210" t="str">
        <f t="shared" si="11"/>
        <v/>
      </c>
      <c r="S132" s="211" t="str">
        <f t="shared" si="12"/>
        <v/>
      </c>
      <c r="T132" s="215"/>
      <c r="U132" s="213">
        <f t="shared" si="13"/>
        <v>0</v>
      </c>
      <c r="V132" s="217">
        <f t="shared" si="14"/>
        <v>0</v>
      </c>
      <c r="W132" s="215"/>
      <c r="X132" s="215"/>
      <c r="Y132" s="213" t="str">
        <f>IF(AB132="Y",COUNT(#REF!), "")</f>
        <v/>
      </c>
      <c r="Z132" s="32"/>
      <c r="AA132" s="64" t="s">
        <v>699</v>
      </c>
      <c r="AB132" s="66" t="s">
        <v>72</v>
      </c>
      <c r="AC132" s="65">
        <v>49.783301000000002</v>
      </c>
      <c r="AD132" s="65">
        <v>-118.15</v>
      </c>
      <c r="AE132" s="65" t="s">
        <v>700</v>
      </c>
      <c r="AF132" s="64">
        <v>8028</v>
      </c>
      <c r="AG132" s="64" t="s">
        <v>74</v>
      </c>
      <c r="AH132" s="64">
        <v>247</v>
      </c>
      <c r="AI132" s="64">
        <v>158</v>
      </c>
      <c r="AJ132" s="64" t="s">
        <v>57</v>
      </c>
      <c r="AK132" s="64" t="s">
        <v>62</v>
      </c>
      <c r="AL132" s="66" t="s">
        <v>57</v>
      </c>
      <c r="AM132" s="66" t="s">
        <v>63</v>
      </c>
      <c r="AN132" s="63" t="str">
        <f t="shared" si="15"/>
        <v>Edgewood</v>
      </c>
      <c r="AO132" s="67" t="str">
        <f t="shared" si="16"/>
        <v>FALSE</v>
      </c>
      <c r="AP132" s="67" t="str">
        <f t="shared" si="17"/>
        <v>FALSE</v>
      </c>
    </row>
    <row r="133" spans="2:42" x14ac:dyDescent="0.25">
      <c r="B133" s="174">
        <v>8029</v>
      </c>
      <c r="C133" s="6" t="str">
        <f t="shared" si="9"/>
        <v>Kuskonook</v>
      </c>
      <c r="D133" s="4" t="s">
        <v>57</v>
      </c>
      <c r="E133" s="5" t="s">
        <v>57</v>
      </c>
      <c r="F133" s="5" t="s">
        <v>62</v>
      </c>
      <c r="G133" s="5" t="s">
        <v>2536</v>
      </c>
      <c r="H133" s="5" t="s">
        <v>2534</v>
      </c>
      <c r="I133" s="299"/>
      <c r="J133" s="346"/>
      <c r="K133" s="346"/>
      <c r="L133" s="346"/>
      <c r="M133" s="347"/>
      <c r="N133" s="1"/>
      <c r="O133" s="2"/>
      <c r="P133" s="194"/>
      <c r="Q133" s="343" t="str">
        <f t="shared" si="10"/>
        <v/>
      </c>
      <c r="R133" s="210" t="str">
        <f t="shared" si="11"/>
        <v/>
      </c>
      <c r="S133" s="211" t="str">
        <f t="shared" si="12"/>
        <v/>
      </c>
      <c r="T133" s="215"/>
      <c r="U133" s="213">
        <f t="shared" si="13"/>
        <v>0</v>
      </c>
      <c r="V133" s="217">
        <f t="shared" si="14"/>
        <v>0</v>
      </c>
      <c r="W133" s="215"/>
      <c r="X133" s="215"/>
      <c r="Y133" s="213" t="str">
        <f>IF(AB133="Y",COUNT(#REF!), "")</f>
        <v/>
      </c>
      <c r="Z133" s="32"/>
      <c r="AA133" s="66" t="s">
        <v>1139</v>
      </c>
      <c r="AB133" s="64" t="s">
        <v>72</v>
      </c>
      <c r="AC133" s="68">
        <v>49.3</v>
      </c>
      <c r="AD133" s="68">
        <v>-116.650001</v>
      </c>
      <c r="AE133" s="65" t="s">
        <v>1140</v>
      </c>
      <c r="AF133" s="66">
        <v>8029</v>
      </c>
      <c r="AG133" s="66" t="s">
        <v>74</v>
      </c>
      <c r="AH133" s="66">
        <v>10</v>
      </c>
      <c r="AI133" s="66">
        <v>14</v>
      </c>
      <c r="AJ133" s="66" t="s">
        <v>57</v>
      </c>
      <c r="AK133" s="66" t="s">
        <v>62</v>
      </c>
      <c r="AL133" s="66" t="s">
        <v>62</v>
      </c>
      <c r="AM133" s="66" t="s">
        <v>63</v>
      </c>
      <c r="AN133" s="63" t="str">
        <f t="shared" si="15"/>
        <v>Kuskonook</v>
      </c>
      <c r="AO133" s="67" t="str">
        <f t="shared" si="16"/>
        <v>FALSE</v>
      </c>
      <c r="AP133" s="67" t="str">
        <f t="shared" si="17"/>
        <v>FALSE</v>
      </c>
    </row>
    <row r="134" spans="2:42" x14ac:dyDescent="0.25">
      <c r="B134" s="174">
        <v>8030</v>
      </c>
      <c r="C134" s="6" t="str">
        <f t="shared" si="9"/>
        <v>Sanca</v>
      </c>
      <c r="D134" s="4" t="s">
        <v>57</v>
      </c>
      <c r="E134" s="5" t="s">
        <v>62</v>
      </c>
      <c r="F134" s="5" t="s">
        <v>57</v>
      </c>
      <c r="G134" s="5" t="s">
        <v>2536</v>
      </c>
      <c r="H134" s="5" t="s">
        <v>2534</v>
      </c>
      <c r="I134" s="299"/>
      <c r="J134" s="346"/>
      <c r="K134" s="346"/>
      <c r="L134" s="346"/>
      <c r="M134" s="347"/>
      <c r="N134" s="1"/>
      <c r="O134" s="2"/>
      <c r="P134" s="194"/>
      <c r="Q134" s="343" t="str">
        <f t="shared" si="10"/>
        <v/>
      </c>
      <c r="R134" s="210" t="str">
        <f t="shared" si="11"/>
        <v/>
      </c>
      <c r="S134" s="211" t="str">
        <f t="shared" si="12"/>
        <v/>
      </c>
      <c r="T134" s="215"/>
      <c r="U134" s="213">
        <f t="shared" si="13"/>
        <v>0</v>
      </c>
      <c r="V134" s="217">
        <f t="shared" si="14"/>
        <v>0</v>
      </c>
      <c r="W134" s="215"/>
      <c r="X134" s="215"/>
      <c r="Y134" s="213" t="str">
        <f>IF(AB134="Y",COUNT(#REF!), "")</f>
        <v/>
      </c>
      <c r="Z134" s="32"/>
      <c r="AA134" s="64" t="s">
        <v>1847</v>
      </c>
      <c r="AB134" s="64" t="s">
        <v>72</v>
      </c>
      <c r="AC134" s="65">
        <v>49.391666999999998</v>
      </c>
      <c r="AD134" s="65">
        <v>-116.735</v>
      </c>
      <c r="AE134" s="65" t="s">
        <v>1848</v>
      </c>
      <c r="AF134" s="64">
        <v>8030</v>
      </c>
      <c r="AG134" s="64" t="s">
        <v>74</v>
      </c>
      <c r="AH134" s="64">
        <v>22</v>
      </c>
      <c r="AI134" s="64">
        <v>38</v>
      </c>
      <c r="AJ134" s="64" t="s">
        <v>57</v>
      </c>
      <c r="AK134" s="64" t="s">
        <v>62</v>
      </c>
      <c r="AL134" s="66" t="s">
        <v>57</v>
      </c>
      <c r="AM134" s="66" t="s">
        <v>63</v>
      </c>
      <c r="AN134" s="63" t="str">
        <f t="shared" si="15"/>
        <v>Sanca</v>
      </c>
      <c r="AO134" s="67" t="str">
        <f t="shared" si="16"/>
        <v>FALSE</v>
      </c>
      <c r="AP134" s="67" t="str">
        <f t="shared" si="17"/>
        <v>FALSE</v>
      </c>
    </row>
    <row r="135" spans="2:42" x14ac:dyDescent="0.25">
      <c r="B135" s="174">
        <v>8031</v>
      </c>
      <c r="C135" s="6" t="str">
        <f t="shared" si="9"/>
        <v>Boswell</v>
      </c>
      <c r="D135" s="4" t="s">
        <v>57</v>
      </c>
      <c r="E135" s="5" t="s">
        <v>62</v>
      </c>
      <c r="F135" s="5" t="s">
        <v>62</v>
      </c>
      <c r="G135" s="5" t="s">
        <v>2536</v>
      </c>
      <c r="H135" s="5" t="s">
        <v>2534</v>
      </c>
      <c r="I135" s="299"/>
      <c r="J135" s="346"/>
      <c r="K135" s="346"/>
      <c r="L135" s="346"/>
      <c r="M135" s="347"/>
      <c r="N135" s="1"/>
      <c r="O135" s="2"/>
      <c r="P135" s="194"/>
      <c r="Q135" s="343" t="str">
        <f t="shared" si="10"/>
        <v/>
      </c>
      <c r="R135" s="210" t="str">
        <f t="shared" si="11"/>
        <v/>
      </c>
      <c r="S135" s="211" t="str">
        <f t="shared" si="12"/>
        <v/>
      </c>
      <c r="T135" s="215"/>
      <c r="U135" s="213">
        <f t="shared" si="13"/>
        <v>0</v>
      </c>
      <c r="V135" s="217">
        <f t="shared" si="14"/>
        <v>0</v>
      </c>
      <c r="W135" s="215"/>
      <c r="X135" s="215"/>
      <c r="Y135" s="213" t="str">
        <f>IF(AB135="Y",COUNT(#REF!), "")</f>
        <v/>
      </c>
      <c r="Z135" s="32"/>
      <c r="AA135" s="66" t="s">
        <v>306</v>
      </c>
      <c r="AB135" s="64" t="s">
        <v>72</v>
      </c>
      <c r="AC135" s="68">
        <v>49.450302999999998</v>
      </c>
      <c r="AD135" s="68">
        <v>-116.763762</v>
      </c>
      <c r="AE135" s="65" t="s">
        <v>307</v>
      </c>
      <c r="AF135" s="66">
        <v>8031</v>
      </c>
      <c r="AG135" s="66" t="s">
        <v>74</v>
      </c>
      <c r="AH135" s="66">
        <v>89</v>
      </c>
      <c r="AI135" s="66">
        <v>112</v>
      </c>
      <c r="AJ135" s="66" t="s">
        <v>57</v>
      </c>
      <c r="AK135" s="66" t="s">
        <v>62</v>
      </c>
      <c r="AL135" s="66" t="s">
        <v>57</v>
      </c>
      <c r="AM135" s="66" t="s">
        <v>63</v>
      </c>
      <c r="AN135" s="63" t="str">
        <f t="shared" si="15"/>
        <v>Boswell</v>
      </c>
      <c r="AO135" s="67" t="str">
        <f t="shared" si="16"/>
        <v>FALSE</v>
      </c>
      <c r="AP135" s="67" t="str">
        <f t="shared" si="17"/>
        <v>FALSE</v>
      </c>
    </row>
    <row r="136" spans="2:42" x14ac:dyDescent="0.25">
      <c r="B136" s="174">
        <v>8032</v>
      </c>
      <c r="C136" s="6" t="str">
        <f t="shared" si="9"/>
        <v>Nelway</v>
      </c>
      <c r="D136" s="4" t="s">
        <v>57</v>
      </c>
      <c r="E136" s="5" t="s">
        <v>62</v>
      </c>
      <c r="F136" s="5" t="s">
        <v>57</v>
      </c>
      <c r="G136" s="5" t="s">
        <v>2536</v>
      </c>
      <c r="H136" s="5" t="s">
        <v>2534</v>
      </c>
      <c r="I136" s="299"/>
      <c r="J136" s="346"/>
      <c r="K136" s="346"/>
      <c r="L136" s="346"/>
      <c r="M136" s="347"/>
      <c r="N136" s="1"/>
      <c r="O136" s="2"/>
      <c r="P136" s="194"/>
      <c r="Q136" s="343" t="str">
        <f t="shared" si="10"/>
        <v/>
      </c>
      <c r="R136" s="210" t="str">
        <f t="shared" si="11"/>
        <v/>
      </c>
      <c r="S136" s="211" t="str">
        <f t="shared" si="12"/>
        <v/>
      </c>
      <c r="T136" s="215"/>
      <c r="U136" s="213">
        <f t="shared" si="13"/>
        <v>0</v>
      </c>
      <c r="V136" s="217">
        <f t="shared" si="14"/>
        <v>0</v>
      </c>
      <c r="W136" s="215"/>
      <c r="X136" s="215"/>
      <c r="Y136" s="213" t="str">
        <f>IF(AB136="Y",COUNT(#REF!), "")</f>
        <v/>
      </c>
      <c r="Z136" s="32"/>
      <c r="AA136" s="66" t="s">
        <v>1474</v>
      </c>
      <c r="AB136" s="66" t="s">
        <v>72</v>
      </c>
      <c r="AC136" s="68">
        <v>49.014659999999999</v>
      </c>
      <c r="AD136" s="68">
        <v>-117.27297900000001</v>
      </c>
      <c r="AE136" s="65" t="s">
        <v>1475</v>
      </c>
      <c r="AF136" s="66">
        <v>8032</v>
      </c>
      <c r="AG136" s="66" t="s">
        <v>74</v>
      </c>
      <c r="AH136" s="66">
        <v>35</v>
      </c>
      <c r="AI136" s="66">
        <v>19</v>
      </c>
      <c r="AJ136" s="66" t="s">
        <v>57</v>
      </c>
      <c r="AK136" s="66" t="s">
        <v>62</v>
      </c>
      <c r="AL136" s="66" t="s">
        <v>57</v>
      </c>
      <c r="AM136" s="66" t="s">
        <v>63</v>
      </c>
      <c r="AN136" s="63" t="str">
        <f t="shared" si="15"/>
        <v>Nelway</v>
      </c>
      <c r="AO136" s="67" t="str">
        <f t="shared" si="16"/>
        <v>FALSE</v>
      </c>
      <c r="AP136" s="67" t="str">
        <f t="shared" si="17"/>
        <v>FALSE</v>
      </c>
    </row>
    <row r="137" spans="2:42" x14ac:dyDescent="0.25">
      <c r="B137" s="174">
        <v>8033</v>
      </c>
      <c r="C137" s="6" t="str">
        <f t="shared" si="9"/>
        <v>Paterson</v>
      </c>
      <c r="D137" s="4" t="s">
        <v>57</v>
      </c>
      <c r="E137" s="5" t="s">
        <v>57</v>
      </c>
      <c r="F137" s="5" t="s">
        <v>57</v>
      </c>
      <c r="G137" s="5" t="s">
        <v>2537</v>
      </c>
      <c r="H137" s="5" t="s">
        <v>2534</v>
      </c>
      <c r="I137" s="299"/>
      <c r="J137" s="346"/>
      <c r="K137" s="346"/>
      <c r="L137" s="346"/>
      <c r="M137" s="347"/>
      <c r="N137" s="1"/>
      <c r="O137" s="2"/>
      <c r="P137" s="194"/>
      <c r="Q137" s="343" t="str">
        <f t="shared" si="10"/>
        <v/>
      </c>
      <c r="R137" s="210" t="str">
        <f t="shared" si="11"/>
        <v/>
      </c>
      <c r="S137" s="211" t="str">
        <f t="shared" si="12"/>
        <v/>
      </c>
      <c r="T137" s="215"/>
      <c r="U137" s="213">
        <f t="shared" si="13"/>
        <v>0</v>
      </c>
      <c r="V137" s="217">
        <f t="shared" si="14"/>
        <v>0</v>
      </c>
      <c r="W137" s="215"/>
      <c r="X137" s="215"/>
      <c r="Y137" s="213" t="str">
        <f>IF(AB137="Y",COUNT(#REF!), "")</f>
        <v/>
      </c>
      <c r="Z137" s="32"/>
      <c r="AA137" s="64" t="s">
        <v>1610</v>
      </c>
      <c r="AB137" s="64" t="s">
        <v>72</v>
      </c>
      <c r="AC137" s="65">
        <v>49.006680000000003</v>
      </c>
      <c r="AD137" s="65">
        <v>-117.83111</v>
      </c>
      <c r="AE137" s="65" t="s">
        <v>1611</v>
      </c>
      <c r="AF137" s="64">
        <v>8033</v>
      </c>
      <c r="AG137" s="64" t="s">
        <v>74</v>
      </c>
      <c r="AH137" s="64">
        <v>21</v>
      </c>
      <c r="AI137" s="64">
        <v>11</v>
      </c>
      <c r="AJ137" s="64" t="s">
        <v>57</v>
      </c>
      <c r="AK137" s="64" t="s">
        <v>62</v>
      </c>
      <c r="AL137" s="66" t="s">
        <v>62</v>
      </c>
      <c r="AM137" s="66" t="s">
        <v>63</v>
      </c>
      <c r="AN137" s="63" t="str">
        <f t="shared" si="15"/>
        <v>Paterson</v>
      </c>
      <c r="AO137" s="67" t="str">
        <f t="shared" si="16"/>
        <v>FALSE</v>
      </c>
      <c r="AP137" s="67" t="str">
        <f t="shared" si="17"/>
        <v>FALSE</v>
      </c>
    </row>
    <row r="138" spans="2:42" x14ac:dyDescent="0.25">
      <c r="B138" s="174">
        <v>8034</v>
      </c>
      <c r="C138" s="6" t="str">
        <f t="shared" si="9"/>
        <v>Cascade</v>
      </c>
      <c r="D138" s="4" t="s">
        <v>57</v>
      </c>
      <c r="E138" s="5" t="s">
        <v>62</v>
      </c>
      <c r="F138" s="5" t="s">
        <v>62</v>
      </c>
      <c r="G138" s="5" t="s">
        <v>2537</v>
      </c>
      <c r="H138" s="5" t="s">
        <v>2534</v>
      </c>
      <c r="I138" s="299"/>
      <c r="J138" s="346"/>
      <c r="K138" s="346"/>
      <c r="L138" s="346"/>
      <c r="M138" s="347"/>
      <c r="N138" s="1"/>
      <c r="O138" s="2"/>
      <c r="P138" s="194"/>
      <c r="Q138" s="343" t="str">
        <f t="shared" si="10"/>
        <v/>
      </c>
      <c r="R138" s="210" t="str">
        <f t="shared" si="11"/>
        <v/>
      </c>
      <c r="S138" s="211" t="str">
        <f t="shared" si="12"/>
        <v/>
      </c>
      <c r="T138" s="215"/>
      <c r="U138" s="213">
        <f t="shared" si="13"/>
        <v>0</v>
      </c>
      <c r="V138" s="217">
        <f t="shared" si="14"/>
        <v>0</v>
      </c>
      <c r="W138" s="215"/>
      <c r="X138" s="215"/>
      <c r="Y138" s="213" t="str">
        <f>IF(AB138="Y",COUNT(#REF!), "")</f>
        <v/>
      </c>
      <c r="Z138" s="32"/>
      <c r="AA138" s="64" t="s">
        <v>409</v>
      </c>
      <c r="AB138" s="64" t="s">
        <v>72</v>
      </c>
      <c r="AC138" s="65">
        <v>49.018675000000002</v>
      </c>
      <c r="AD138" s="65">
        <v>-118.207069</v>
      </c>
      <c r="AE138" s="65" t="s">
        <v>410</v>
      </c>
      <c r="AF138" s="64">
        <v>8034</v>
      </c>
      <c r="AG138" s="64" t="s">
        <v>74</v>
      </c>
      <c r="AH138" s="64">
        <v>123</v>
      </c>
      <c r="AI138" s="64">
        <v>68</v>
      </c>
      <c r="AJ138" s="64" t="s">
        <v>57</v>
      </c>
      <c r="AK138" s="64" t="s">
        <v>62</v>
      </c>
      <c r="AL138" s="66" t="s">
        <v>57</v>
      </c>
      <c r="AM138" s="66" t="s">
        <v>63</v>
      </c>
      <c r="AN138" s="63" t="str">
        <f t="shared" si="15"/>
        <v>Cascade</v>
      </c>
      <c r="AO138" s="67" t="str">
        <f t="shared" si="16"/>
        <v>FALSE</v>
      </c>
      <c r="AP138" s="67" t="str">
        <f t="shared" si="17"/>
        <v>FALSE</v>
      </c>
    </row>
    <row r="139" spans="2:42" x14ac:dyDescent="0.25">
      <c r="B139" s="174">
        <v>8035</v>
      </c>
      <c r="C139" s="6" t="str">
        <f t="shared" si="9"/>
        <v>Gilpin</v>
      </c>
      <c r="D139" s="4" t="s">
        <v>57</v>
      </c>
      <c r="E139" s="5" t="s">
        <v>57</v>
      </c>
      <c r="F139" s="5" t="s">
        <v>62</v>
      </c>
      <c r="G139" s="5" t="s">
        <v>2537</v>
      </c>
      <c r="H139" s="5" t="s">
        <v>2534</v>
      </c>
      <c r="I139" s="299"/>
      <c r="J139" s="346"/>
      <c r="K139" s="346"/>
      <c r="L139" s="346"/>
      <c r="M139" s="347"/>
      <c r="N139" s="1"/>
      <c r="O139" s="2"/>
      <c r="P139" s="194"/>
      <c r="Q139" s="343" t="str">
        <f t="shared" si="10"/>
        <v/>
      </c>
      <c r="R139" s="210" t="str">
        <f t="shared" si="11"/>
        <v/>
      </c>
      <c r="S139" s="211" t="str">
        <f t="shared" si="12"/>
        <v/>
      </c>
      <c r="T139" s="215"/>
      <c r="U139" s="213">
        <f t="shared" si="13"/>
        <v>0</v>
      </c>
      <c r="V139" s="217">
        <f t="shared" si="14"/>
        <v>0</v>
      </c>
      <c r="W139" s="215"/>
      <c r="X139" s="215"/>
      <c r="Y139" s="213" t="str">
        <f>IF(AB139="Y",COUNT(#REF!), "")</f>
        <v/>
      </c>
      <c r="Z139" s="32"/>
      <c r="AA139" s="66" t="s">
        <v>849</v>
      </c>
      <c r="AB139" s="66" t="s">
        <v>72</v>
      </c>
      <c r="AC139" s="68">
        <v>49.006334000000003</v>
      </c>
      <c r="AD139" s="68">
        <v>-118.328575</v>
      </c>
      <c r="AE139" s="65" t="s">
        <v>850</v>
      </c>
      <c r="AF139" s="66">
        <v>8035</v>
      </c>
      <c r="AG139" s="66" t="s">
        <v>74</v>
      </c>
      <c r="AH139" s="66">
        <v>64</v>
      </c>
      <c r="AI139" s="66">
        <v>25</v>
      </c>
      <c r="AJ139" s="66" t="s">
        <v>62</v>
      </c>
      <c r="AK139" s="66" t="s">
        <v>57</v>
      </c>
      <c r="AL139" s="66" t="s">
        <v>57</v>
      </c>
      <c r="AM139" s="66" t="s">
        <v>63</v>
      </c>
      <c r="AN139" s="63" t="str">
        <f t="shared" si="15"/>
        <v>Gilpin</v>
      </c>
      <c r="AO139" s="67" t="str">
        <f t="shared" si="16"/>
        <v>FALSE</v>
      </c>
      <c r="AP139" s="67" t="str">
        <f t="shared" si="17"/>
        <v>FALSE</v>
      </c>
    </row>
    <row r="140" spans="2:42" x14ac:dyDescent="0.25">
      <c r="B140" s="174">
        <v>8036</v>
      </c>
      <c r="C140" s="6" t="str">
        <f t="shared" si="9"/>
        <v>Kettle Valley</v>
      </c>
      <c r="D140" s="4" t="s">
        <v>57</v>
      </c>
      <c r="E140" s="5" t="s">
        <v>62</v>
      </c>
      <c r="F140" s="5" t="s">
        <v>62</v>
      </c>
      <c r="G140" s="5" t="s">
        <v>2537</v>
      </c>
      <c r="H140" s="5" t="s">
        <v>2534</v>
      </c>
      <c r="I140" s="299"/>
      <c r="J140" s="346"/>
      <c r="K140" s="346"/>
      <c r="L140" s="346"/>
      <c r="M140" s="347"/>
      <c r="N140" s="1"/>
      <c r="O140" s="2"/>
      <c r="P140" s="194"/>
      <c r="Q140" s="343" t="str">
        <f t="shared" si="10"/>
        <v/>
      </c>
      <c r="R140" s="210" t="str">
        <f t="shared" si="11"/>
        <v/>
      </c>
      <c r="S140" s="211" t="str">
        <f t="shared" si="12"/>
        <v/>
      </c>
      <c r="T140" s="215"/>
      <c r="U140" s="213">
        <f t="shared" si="13"/>
        <v>0</v>
      </c>
      <c r="V140" s="217">
        <f t="shared" si="14"/>
        <v>0</v>
      </c>
      <c r="W140" s="215"/>
      <c r="X140" s="215"/>
      <c r="Y140" s="213" t="str">
        <f>IF(AB140="Y",COUNT(#REF!), "")</f>
        <v/>
      </c>
      <c r="Z140" s="32"/>
      <c r="AA140" s="64" t="s">
        <v>1074</v>
      </c>
      <c r="AB140" s="64" t="s">
        <v>72</v>
      </c>
      <c r="AC140" s="65">
        <v>49.053621999999997</v>
      </c>
      <c r="AD140" s="65">
        <v>-118.944897</v>
      </c>
      <c r="AE140" s="65" t="s">
        <v>1075</v>
      </c>
      <c r="AF140" s="64">
        <v>8036</v>
      </c>
      <c r="AG140" s="64" t="s">
        <v>74</v>
      </c>
      <c r="AH140" s="64">
        <v>233</v>
      </c>
      <c r="AI140" s="64">
        <v>120</v>
      </c>
      <c r="AJ140" s="64" t="s">
        <v>57</v>
      </c>
      <c r="AK140" s="64" t="s">
        <v>62</v>
      </c>
      <c r="AL140" s="66" t="s">
        <v>62</v>
      </c>
      <c r="AM140" s="66" t="s">
        <v>63</v>
      </c>
      <c r="AN140" s="63" t="str">
        <f t="shared" si="15"/>
        <v>Kettle Valley</v>
      </c>
      <c r="AO140" s="67" t="str">
        <f t="shared" si="16"/>
        <v>FALSE</v>
      </c>
      <c r="AP140" s="67" t="str">
        <f t="shared" si="17"/>
        <v>FALSE</v>
      </c>
    </row>
    <row r="141" spans="2:42" x14ac:dyDescent="0.25">
      <c r="B141" s="174">
        <v>8037</v>
      </c>
      <c r="C141" s="6" t="str">
        <f t="shared" si="9"/>
        <v>Okanagan Falls</v>
      </c>
      <c r="D141" s="4" t="s">
        <v>62</v>
      </c>
      <c r="E141" s="5" t="s">
        <v>62</v>
      </c>
      <c r="F141" s="5" t="s">
        <v>62</v>
      </c>
      <c r="G141" s="5" t="s">
        <v>2539</v>
      </c>
      <c r="H141" s="5" t="s">
        <v>2538</v>
      </c>
      <c r="I141" s="299"/>
      <c r="J141" s="346"/>
      <c r="K141" s="346"/>
      <c r="L141" s="346"/>
      <c r="M141" s="347"/>
      <c r="N141" s="1"/>
      <c r="O141" s="2"/>
      <c r="P141" s="194"/>
      <c r="Q141" s="343" t="str">
        <f t="shared" si="10"/>
        <v/>
      </c>
      <c r="R141" s="210" t="str">
        <f t="shared" si="11"/>
        <v/>
      </c>
      <c r="S141" s="211" t="str">
        <f t="shared" si="12"/>
        <v/>
      </c>
      <c r="T141" s="215"/>
      <c r="U141" s="213">
        <f t="shared" si="13"/>
        <v>0</v>
      </c>
      <c r="V141" s="217">
        <f t="shared" si="14"/>
        <v>0</v>
      </c>
      <c r="W141" s="215"/>
      <c r="X141" s="215"/>
      <c r="Y141" s="213" t="str">
        <f>IF(AB141="Y",COUNT(#REF!), "")</f>
        <v/>
      </c>
      <c r="Z141" s="32"/>
      <c r="AA141" s="66" t="s">
        <v>1548</v>
      </c>
      <c r="AB141" s="66" t="s">
        <v>72</v>
      </c>
      <c r="AC141" s="68">
        <v>49.342810999999998</v>
      </c>
      <c r="AD141" s="68">
        <v>-119.57123300000001</v>
      </c>
      <c r="AE141" s="65" t="s">
        <v>1549</v>
      </c>
      <c r="AF141" s="66">
        <v>8037</v>
      </c>
      <c r="AG141" s="66" t="s">
        <v>74</v>
      </c>
      <c r="AH141" s="66">
        <v>2732</v>
      </c>
      <c r="AI141" s="66">
        <v>1518</v>
      </c>
      <c r="AJ141" s="66" t="s">
        <v>62</v>
      </c>
      <c r="AK141" s="66" t="s">
        <v>57</v>
      </c>
      <c r="AL141" s="66" t="s">
        <v>62</v>
      </c>
      <c r="AM141" s="66" t="s">
        <v>63</v>
      </c>
      <c r="AN141" s="63" t="str">
        <f t="shared" si="15"/>
        <v>Okanagan Falls</v>
      </c>
      <c r="AO141" s="67" t="str">
        <f t="shared" si="16"/>
        <v>FALSE</v>
      </c>
      <c r="AP141" s="67" t="str">
        <f t="shared" si="17"/>
        <v>FALSE</v>
      </c>
    </row>
    <row r="142" spans="2:42" x14ac:dyDescent="0.25">
      <c r="B142" s="174">
        <v>8038</v>
      </c>
      <c r="C142" s="6" t="str">
        <f t="shared" si="9"/>
        <v>Olalla</v>
      </c>
      <c r="D142" s="4" t="s">
        <v>57</v>
      </c>
      <c r="E142" s="5" t="s">
        <v>62</v>
      </c>
      <c r="F142" s="5" t="s">
        <v>62</v>
      </c>
      <c r="G142" s="5" t="s">
        <v>2539</v>
      </c>
      <c r="H142" s="5" t="s">
        <v>2538</v>
      </c>
      <c r="I142" s="299"/>
      <c r="J142" s="346"/>
      <c r="K142" s="346"/>
      <c r="L142" s="346"/>
      <c r="M142" s="347"/>
      <c r="N142" s="1"/>
      <c r="O142" s="2"/>
      <c r="P142" s="194"/>
      <c r="Q142" s="343" t="str">
        <f t="shared" si="10"/>
        <v/>
      </c>
      <c r="R142" s="210" t="str">
        <f t="shared" si="11"/>
        <v/>
      </c>
      <c r="S142" s="211" t="str">
        <f t="shared" si="12"/>
        <v/>
      </c>
      <c r="T142" s="215"/>
      <c r="U142" s="213">
        <f t="shared" si="13"/>
        <v>0</v>
      </c>
      <c r="V142" s="217">
        <f t="shared" si="14"/>
        <v>0</v>
      </c>
      <c r="W142" s="215"/>
      <c r="X142" s="215"/>
      <c r="Y142" s="213" t="str">
        <f>IF(AB142="Y",COUNT(#REF!), "")</f>
        <v/>
      </c>
      <c r="Z142" s="32"/>
      <c r="AA142" s="66" t="s">
        <v>1558</v>
      </c>
      <c r="AB142" s="64" t="s">
        <v>72</v>
      </c>
      <c r="AC142" s="68">
        <v>49.263407000000001</v>
      </c>
      <c r="AD142" s="68">
        <v>-119.829031</v>
      </c>
      <c r="AE142" s="65" t="s">
        <v>1559</v>
      </c>
      <c r="AF142" s="66">
        <v>8038</v>
      </c>
      <c r="AG142" s="66" t="s">
        <v>74</v>
      </c>
      <c r="AH142" s="66">
        <v>383</v>
      </c>
      <c r="AI142" s="66">
        <v>243</v>
      </c>
      <c r="AJ142" s="66" t="s">
        <v>57</v>
      </c>
      <c r="AK142" s="66" t="s">
        <v>62</v>
      </c>
      <c r="AL142" s="66" t="s">
        <v>62</v>
      </c>
      <c r="AM142" s="66" t="s">
        <v>63</v>
      </c>
      <c r="AN142" s="63" t="str">
        <f t="shared" si="15"/>
        <v>Olalla</v>
      </c>
      <c r="AO142" s="67" t="str">
        <f t="shared" si="16"/>
        <v>FALSE</v>
      </c>
      <c r="AP142" s="67" t="str">
        <f t="shared" si="17"/>
        <v>FALSE</v>
      </c>
    </row>
    <row r="143" spans="2:42" x14ac:dyDescent="0.25">
      <c r="B143" s="174">
        <v>8039</v>
      </c>
      <c r="C143" s="6" t="str">
        <f t="shared" si="9"/>
        <v>Princeton</v>
      </c>
      <c r="D143" s="4" t="s">
        <v>62</v>
      </c>
      <c r="E143" s="5" t="s">
        <v>62</v>
      </c>
      <c r="F143" s="5" t="s">
        <v>62</v>
      </c>
      <c r="G143" s="5" t="s">
        <v>2539</v>
      </c>
      <c r="H143" s="5" t="s">
        <v>2538</v>
      </c>
      <c r="I143" s="299"/>
      <c r="J143" s="346"/>
      <c r="K143" s="346"/>
      <c r="L143" s="346"/>
      <c r="M143" s="347"/>
      <c r="N143" s="1"/>
      <c r="O143" s="2"/>
      <c r="P143" s="194"/>
      <c r="Q143" s="343" t="str">
        <f t="shared" si="10"/>
        <v/>
      </c>
      <c r="R143" s="210" t="str">
        <f t="shared" si="11"/>
        <v/>
      </c>
      <c r="S143" s="211" t="str">
        <f t="shared" si="12"/>
        <v/>
      </c>
      <c r="T143" s="215"/>
      <c r="U143" s="213">
        <f t="shared" si="13"/>
        <v>0</v>
      </c>
      <c r="V143" s="217">
        <f t="shared" si="14"/>
        <v>0</v>
      </c>
      <c r="W143" s="215"/>
      <c r="X143" s="215"/>
      <c r="Y143" s="213" t="str">
        <f>IF(AB143="Y",COUNT(#REF!), "")</f>
        <v/>
      </c>
      <c r="Z143" s="32"/>
      <c r="AA143" s="66" t="s">
        <v>1705</v>
      </c>
      <c r="AB143" s="66" t="s">
        <v>72</v>
      </c>
      <c r="AC143" s="68">
        <v>49.452399999999997</v>
      </c>
      <c r="AD143" s="68">
        <v>-120.51419</v>
      </c>
      <c r="AE143" s="65" t="s">
        <v>1706</v>
      </c>
      <c r="AF143" s="66">
        <v>8039</v>
      </c>
      <c r="AG143" s="66" t="s">
        <v>74</v>
      </c>
      <c r="AH143" s="66">
        <v>2832</v>
      </c>
      <c r="AI143" s="66">
        <v>1553</v>
      </c>
      <c r="AJ143" s="66" t="s">
        <v>62</v>
      </c>
      <c r="AK143" s="66" t="s">
        <v>57</v>
      </c>
      <c r="AL143" s="66" t="s">
        <v>62</v>
      </c>
      <c r="AM143" s="66" t="s">
        <v>63</v>
      </c>
      <c r="AN143" s="63" t="str">
        <f t="shared" si="15"/>
        <v>Princeton</v>
      </c>
      <c r="AO143" s="67" t="str">
        <f t="shared" si="16"/>
        <v>FALSE</v>
      </c>
      <c r="AP143" s="67" t="str">
        <f t="shared" si="17"/>
        <v>FALSE</v>
      </c>
    </row>
    <row r="144" spans="2:42" x14ac:dyDescent="0.25">
      <c r="B144" s="174">
        <v>8040</v>
      </c>
      <c r="C144" s="6" t="str">
        <f t="shared" si="9"/>
        <v>Manning Park</v>
      </c>
      <c r="D144" s="4" t="s">
        <v>57</v>
      </c>
      <c r="E144" s="5" t="s">
        <v>62</v>
      </c>
      <c r="F144" s="5" t="s">
        <v>57</v>
      </c>
      <c r="G144" s="5" t="s">
        <v>2539</v>
      </c>
      <c r="H144" s="5" t="s">
        <v>2538</v>
      </c>
      <c r="I144" s="299"/>
      <c r="J144" s="346"/>
      <c r="K144" s="346"/>
      <c r="L144" s="346"/>
      <c r="M144" s="347"/>
      <c r="N144" s="1"/>
      <c r="O144" s="2"/>
      <c r="P144" s="194"/>
      <c r="Q144" s="343" t="str">
        <f t="shared" si="10"/>
        <v/>
      </c>
      <c r="R144" s="210" t="str">
        <f t="shared" si="11"/>
        <v/>
      </c>
      <c r="S144" s="211" t="str">
        <f t="shared" si="12"/>
        <v/>
      </c>
      <c r="T144" s="215"/>
      <c r="U144" s="213">
        <f t="shared" si="13"/>
        <v>0</v>
      </c>
      <c r="V144" s="217">
        <f t="shared" si="14"/>
        <v>0</v>
      </c>
      <c r="W144" s="215"/>
      <c r="X144" s="215"/>
      <c r="Y144" s="213" t="str">
        <f>IF(AB144="Y",COUNT(#REF!), "")</f>
        <v/>
      </c>
      <c r="Z144" s="32"/>
      <c r="AA144" s="64" t="s">
        <v>1296</v>
      </c>
      <c r="AB144" s="66" t="s">
        <v>72</v>
      </c>
      <c r="AC144" s="65">
        <v>49.066794999999999</v>
      </c>
      <c r="AD144" s="65">
        <v>-120.78156</v>
      </c>
      <c r="AE144" s="65" t="s">
        <v>1297</v>
      </c>
      <c r="AF144" s="64">
        <v>8040</v>
      </c>
      <c r="AG144" s="64" t="s">
        <v>74</v>
      </c>
      <c r="AH144" s="64">
        <v>25</v>
      </c>
      <c r="AI144" s="64">
        <v>36</v>
      </c>
      <c r="AJ144" s="64" t="s">
        <v>57</v>
      </c>
      <c r="AK144" s="64" t="s">
        <v>62</v>
      </c>
      <c r="AL144" s="66" t="s">
        <v>57</v>
      </c>
      <c r="AM144" s="66" t="s">
        <v>63</v>
      </c>
      <c r="AN144" s="63" t="str">
        <f t="shared" si="15"/>
        <v>Manning Park</v>
      </c>
      <c r="AO144" s="67" t="str">
        <f t="shared" si="16"/>
        <v>FALSE</v>
      </c>
      <c r="AP144" s="67" t="str">
        <f t="shared" si="17"/>
        <v>FALSE</v>
      </c>
    </row>
    <row r="145" spans="2:42" x14ac:dyDescent="0.25">
      <c r="B145" s="174">
        <v>8041</v>
      </c>
      <c r="C145" s="6" t="str">
        <f t="shared" si="9"/>
        <v>Eastgate</v>
      </c>
      <c r="D145" s="4" t="s">
        <v>57</v>
      </c>
      <c r="E145" s="5" t="s">
        <v>57</v>
      </c>
      <c r="F145" s="5" t="s">
        <v>62</v>
      </c>
      <c r="G145" s="5" t="s">
        <v>2539</v>
      </c>
      <c r="H145" s="5" t="s">
        <v>2538</v>
      </c>
      <c r="I145" s="299"/>
      <c r="J145" s="346"/>
      <c r="K145" s="346"/>
      <c r="L145" s="346"/>
      <c r="M145" s="347"/>
      <c r="N145" s="1"/>
      <c r="O145" s="2"/>
      <c r="P145" s="194"/>
      <c r="Q145" s="343" t="str">
        <f t="shared" si="10"/>
        <v/>
      </c>
      <c r="R145" s="210" t="str">
        <f t="shared" si="11"/>
        <v/>
      </c>
      <c r="S145" s="211" t="str">
        <f t="shared" si="12"/>
        <v/>
      </c>
      <c r="T145" s="215"/>
      <c r="U145" s="213">
        <f t="shared" si="13"/>
        <v>0</v>
      </c>
      <c r="V145" s="217">
        <f t="shared" si="14"/>
        <v>0</v>
      </c>
      <c r="W145" s="215"/>
      <c r="X145" s="215"/>
      <c r="Y145" s="213" t="str">
        <f>IF(AB145="Y",COUNT(#REF!), "")</f>
        <v/>
      </c>
      <c r="Z145" s="32"/>
      <c r="AA145" s="64" t="s">
        <v>691</v>
      </c>
      <c r="AB145" s="66" t="s">
        <v>72</v>
      </c>
      <c r="AC145" s="65">
        <v>49.137500000000003</v>
      </c>
      <c r="AD145" s="65">
        <v>-120.61250099999999</v>
      </c>
      <c r="AE145" s="65" t="s">
        <v>692</v>
      </c>
      <c r="AF145" s="64">
        <v>8041</v>
      </c>
      <c r="AG145" s="64" t="s">
        <v>74</v>
      </c>
      <c r="AH145" s="64">
        <v>72</v>
      </c>
      <c r="AI145" s="64">
        <v>134</v>
      </c>
      <c r="AJ145" s="64" t="s">
        <v>57</v>
      </c>
      <c r="AK145" s="64" t="s">
        <v>62</v>
      </c>
      <c r="AL145" s="66" t="s">
        <v>57</v>
      </c>
      <c r="AM145" s="66" t="s">
        <v>63</v>
      </c>
      <c r="AN145" s="63" t="str">
        <f t="shared" si="15"/>
        <v>Eastgate</v>
      </c>
      <c r="AO145" s="67" t="str">
        <f t="shared" si="16"/>
        <v>FALSE</v>
      </c>
      <c r="AP145" s="67" t="str">
        <f t="shared" si="17"/>
        <v>FALSE</v>
      </c>
    </row>
    <row r="146" spans="2:42" x14ac:dyDescent="0.25">
      <c r="B146" s="174">
        <v>8042</v>
      </c>
      <c r="C146" s="6" t="str">
        <f t="shared" si="9"/>
        <v>Sunshine Valley</v>
      </c>
      <c r="D146" s="4" t="s">
        <v>62</v>
      </c>
      <c r="E146" s="5" t="s">
        <v>62</v>
      </c>
      <c r="F146" s="5" t="s">
        <v>62</v>
      </c>
      <c r="G146" s="5" t="s">
        <v>2541</v>
      </c>
      <c r="H146" s="5" t="s">
        <v>2540</v>
      </c>
      <c r="I146" s="299"/>
      <c r="J146" s="346"/>
      <c r="K146" s="346"/>
      <c r="L146" s="346"/>
      <c r="M146" s="347"/>
      <c r="N146" s="1"/>
      <c r="O146" s="2"/>
      <c r="P146" s="194"/>
      <c r="Q146" s="343" t="str">
        <f t="shared" si="10"/>
        <v/>
      </c>
      <c r="R146" s="210" t="str">
        <f t="shared" si="11"/>
        <v/>
      </c>
      <c r="S146" s="211" t="str">
        <f t="shared" si="12"/>
        <v/>
      </c>
      <c r="T146" s="215"/>
      <c r="U146" s="213">
        <f t="shared" si="13"/>
        <v>0</v>
      </c>
      <c r="V146" s="217">
        <f t="shared" si="14"/>
        <v>0</v>
      </c>
      <c r="W146" s="215"/>
      <c r="X146" s="215"/>
      <c r="Y146" s="213" t="str">
        <f>IF(AB146="Y",COUNT(#REF!), "")</f>
        <v/>
      </c>
      <c r="Z146" s="32"/>
      <c r="AA146" s="64" t="s">
        <v>2125</v>
      </c>
      <c r="AB146" s="64" t="s">
        <v>72</v>
      </c>
      <c r="AC146" s="65">
        <v>49.27272</v>
      </c>
      <c r="AD146" s="65">
        <v>-121.238805</v>
      </c>
      <c r="AE146" s="65" t="s">
        <v>2126</v>
      </c>
      <c r="AF146" s="64">
        <v>8042</v>
      </c>
      <c r="AG146" s="64" t="s">
        <v>74</v>
      </c>
      <c r="AH146" s="64">
        <v>166</v>
      </c>
      <c r="AI146" s="64">
        <v>335</v>
      </c>
      <c r="AJ146" s="64" t="s">
        <v>57</v>
      </c>
      <c r="AK146" s="64" t="s">
        <v>57</v>
      </c>
      <c r="AL146" s="66" t="s">
        <v>57</v>
      </c>
      <c r="AM146" s="66" t="s">
        <v>63</v>
      </c>
      <c r="AN146" s="63" t="str">
        <f t="shared" si="15"/>
        <v>Sunshine Valley</v>
      </c>
      <c r="AO146" s="67" t="str">
        <f t="shared" si="16"/>
        <v>FALSE</v>
      </c>
      <c r="AP146" s="67" t="str">
        <f t="shared" si="17"/>
        <v>FALSE</v>
      </c>
    </row>
    <row r="147" spans="2:42" x14ac:dyDescent="0.25">
      <c r="B147" s="174">
        <v>8043</v>
      </c>
      <c r="C147" s="6" t="str">
        <f t="shared" si="9"/>
        <v>Hemlock Valley</v>
      </c>
      <c r="D147" s="4" t="s">
        <v>57</v>
      </c>
      <c r="E147" s="5" t="s">
        <v>62</v>
      </c>
      <c r="F147" s="5" t="s">
        <v>62</v>
      </c>
      <c r="G147" s="5" t="s">
        <v>2541</v>
      </c>
      <c r="H147" s="5" t="s">
        <v>2540</v>
      </c>
      <c r="I147" s="299"/>
      <c r="J147" s="346"/>
      <c r="K147" s="346"/>
      <c r="L147" s="346"/>
      <c r="M147" s="347"/>
      <c r="N147" s="1"/>
      <c r="O147" s="2"/>
      <c r="P147" s="194"/>
      <c r="Q147" s="343" t="str">
        <f t="shared" si="10"/>
        <v/>
      </c>
      <c r="R147" s="210" t="str">
        <f t="shared" si="11"/>
        <v/>
      </c>
      <c r="S147" s="211" t="str">
        <f t="shared" si="12"/>
        <v/>
      </c>
      <c r="T147" s="215"/>
      <c r="U147" s="213">
        <f t="shared" si="13"/>
        <v>0</v>
      </c>
      <c r="V147" s="217">
        <f t="shared" si="14"/>
        <v>0</v>
      </c>
      <c r="W147" s="215"/>
      <c r="X147" s="215"/>
      <c r="Y147" s="213" t="str">
        <f>IF(AB147="Y",COUNT(#REF!), "")</f>
        <v/>
      </c>
      <c r="Z147" s="32"/>
      <c r="AA147" s="64" t="s">
        <v>959</v>
      </c>
      <c r="AB147" s="66" t="s">
        <v>72</v>
      </c>
      <c r="AC147" s="65">
        <v>49.376944000000002</v>
      </c>
      <c r="AD147" s="65">
        <v>-121.935277</v>
      </c>
      <c r="AE147" s="65" t="s">
        <v>960</v>
      </c>
      <c r="AF147" s="64">
        <v>8043</v>
      </c>
      <c r="AG147" s="64" t="s">
        <v>74</v>
      </c>
      <c r="AH147" s="64">
        <v>48</v>
      </c>
      <c r="AI147" s="64">
        <v>182</v>
      </c>
      <c r="AJ147" s="64" t="s">
        <v>57</v>
      </c>
      <c r="AK147" s="64" t="s">
        <v>62</v>
      </c>
      <c r="AL147" s="66" t="s">
        <v>57</v>
      </c>
      <c r="AM147" s="66" t="s">
        <v>63</v>
      </c>
      <c r="AN147" s="63" t="str">
        <f t="shared" si="15"/>
        <v>Hemlock Valley</v>
      </c>
      <c r="AO147" s="67" t="str">
        <f t="shared" si="16"/>
        <v>FALSE</v>
      </c>
      <c r="AP147" s="67" t="str">
        <f t="shared" si="17"/>
        <v>FALSE</v>
      </c>
    </row>
    <row r="148" spans="2:42" x14ac:dyDescent="0.25">
      <c r="B148" s="174">
        <v>8044</v>
      </c>
      <c r="C148" s="6" t="str">
        <f t="shared" si="9"/>
        <v>Hope</v>
      </c>
      <c r="D148" s="4" t="s">
        <v>62</v>
      </c>
      <c r="E148" s="5" t="s">
        <v>62</v>
      </c>
      <c r="F148" s="5" t="s">
        <v>62</v>
      </c>
      <c r="G148" s="5" t="s">
        <v>2541</v>
      </c>
      <c r="H148" s="5" t="s">
        <v>2540</v>
      </c>
      <c r="I148" s="299"/>
      <c r="J148" s="346"/>
      <c r="K148" s="346"/>
      <c r="L148" s="346"/>
      <c r="M148" s="347"/>
      <c r="N148" s="1"/>
      <c r="O148" s="2"/>
      <c r="P148" s="194"/>
      <c r="Q148" s="343" t="str">
        <f t="shared" si="10"/>
        <v/>
      </c>
      <c r="R148" s="210" t="str">
        <f t="shared" si="11"/>
        <v/>
      </c>
      <c r="S148" s="211" t="str">
        <f t="shared" si="12"/>
        <v/>
      </c>
      <c r="T148" s="215"/>
      <c r="U148" s="213">
        <f t="shared" si="13"/>
        <v>0</v>
      </c>
      <c r="V148" s="217">
        <f t="shared" si="14"/>
        <v>0</v>
      </c>
      <c r="W148" s="215"/>
      <c r="X148" s="215"/>
      <c r="Y148" s="213" t="str">
        <f>IF(AB148="Y",COUNT(#REF!), "")</f>
        <v/>
      </c>
      <c r="Z148" s="32"/>
      <c r="AA148" s="66" t="s">
        <v>989</v>
      </c>
      <c r="AB148" s="64" t="s">
        <v>72</v>
      </c>
      <c r="AC148" s="68">
        <v>49.380212999999998</v>
      </c>
      <c r="AD148" s="68">
        <v>-121.429856</v>
      </c>
      <c r="AE148" s="65" t="s">
        <v>990</v>
      </c>
      <c r="AF148" s="66">
        <v>8044</v>
      </c>
      <c r="AG148" s="66" t="s">
        <v>74</v>
      </c>
      <c r="AH148" s="66">
        <v>4718</v>
      </c>
      <c r="AI148" s="66">
        <v>2360</v>
      </c>
      <c r="AJ148" s="66" t="s">
        <v>62</v>
      </c>
      <c r="AK148" s="66" t="s">
        <v>57</v>
      </c>
      <c r="AL148" s="66" t="s">
        <v>62</v>
      </c>
      <c r="AM148" s="66" t="s">
        <v>63</v>
      </c>
      <c r="AN148" s="63" t="str">
        <f t="shared" si="15"/>
        <v>Hope</v>
      </c>
      <c r="AO148" s="67" t="str">
        <f t="shared" si="16"/>
        <v>FALSE</v>
      </c>
      <c r="AP148" s="67" t="str">
        <f t="shared" si="17"/>
        <v>FALSE</v>
      </c>
    </row>
    <row r="149" spans="2:42" x14ac:dyDescent="0.25">
      <c r="B149" s="174">
        <v>8045</v>
      </c>
      <c r="C149" s="6" t="str">
        <f t="shared" si="9"/>
        <v>Laidlaw</v>
      </c>
      <c r="D149" s="4" t="s">
        <v>57</v>
      </c>
      <c r="E149" s="5" t="s">
        <v>62</v>
      </c>
      <c r="F149" s="5" t="s">
        <v>62</v>
      </c>
      <c r="G149" s="5" t="s">
        <v>2541</v>
      </c>
      <c r="H149" s="5" t="s">
        <v>2540</v>
      </c>
      <c r="I149" s="299"/>
      <c r="J149" s="346"/>
      <c r="K149" s="346"/>
      <c r="L149" s="346"/>
      <c r="M149" s="347"/>
      <c r="N149" s="1"/>
      <c r="O149" s="2"/>
      <c r="P149" s="194"/>
      <c r="Q149" s="343" t="str">
        <f t="shared" si="10"/>
        <v/>
      </c>
      <c r="R149" s="210" t="str">
        <f t="shared" si="11"/>
        <v/>
      </c>
      <c r="S149" s="211" t="str">
        <f t="shared" si="12"/>
        <v/>
      </c>
      <c r="T149" s="215"/>
      <c r="U149" s="213">
        <f t="shared" si="13"/>
        <v>0</v>
      </c>
      <c r="V149" s="217">
        <f t="shared" si="14"/>
        <v>0</v>
      </c>
      <c r="W149" s="215"/>
      <c r="X149" s="215"/>
      <c r="Y149" s="213" t="str">
        <f>IF(AB149="Y",COUNT(#REF!), "")</f>
        <v/>
      </c>
      <c r="Z149" s="32"/>
      <c r="AA149" s="64" t="s">
        <v>1161</v>
      </c>
      <c r="AB149" s="64" t="s">
        <v>72</v>
      </c>
      <c r="AC149" s="65">
        <v>49.322344999999999</v>
      </c>
      <c r="AD149" s="65">
        <v>-121.61813600000001</v>
      </c>
      <c r="AE149" s="65" t="s">
        <v>1162</v>
      </c>
      <c r="AF149" s="64">
        <v>8045</v>
      </c>
      <c r="AG149" s="64" t="s">
        <v>74</v>
      </c>
      <c r="AH149" s="64">
        <v>142</v>
      </c>
      <c r="AI149" s="64">
        <v>39</v>
      </c>
      <c r="AJ149" s="64" t="s">
        <v>62</v>
      </c>
      <c r="AK149" s="64" t="s">
        <v>57</v>
      </c>
      <c r="AL149" s="66" t="s">
        <v>62</v>
      </c>
      <c r="AM149" s="66" t="s">
        <v>63</v>
      </c>
      <c r="AN149" s="63" t="str">
        <f t="shared" si="15"/>
        <v>Laidlaw</v>
      </c>
      <c r="AO149" s="67" t="str">
        <f t="shared" si="16"/>
        <v>FALSE</v>
      </c>
      <c r="AP149" s="67" t="str">
        <f t="shared" si="17"/>
        <v>FALSE</v>
      </c>
    </row>
    <row r="150" spans="2:42" x14ac:dyDescent="0.25">
      <c r="B150" s="174">
        <v>8046</v>
      </c>
      <c r="C150" s="6" t="str">
        <f t="shared" si="9"/>
        <v>Ruby Creek</v>
      </c>
      <c r="D150" s="4" t="s">
        <v>57</v>
      </c>
      <c r="E150" s="5" t="s">
        <v>62</v>
      </c>
      <c r="F150" s="5" t="s">
        <v>62</v>
      </c>
      <c r="G150" s="5" t="s">
        <v>2541</v>
      </c>
      <c r="H150" s="5" t="s">
        <v>2540</v>
      </c>
      <c r="I150" s="299"/>
      <c r="J150" s="346"/>
      <c r="K150" s="346"/>
      <c r="L150" s="346"/>
      <c r="M150" s="347"/>
      <c r="N150" s="1"/>
      <c r="O150" s="2"/>
      <c r="P150" s="194"/>
      <c r="Q150" s="343" t="str">
        <f t="shared" si="10"/>
        <v/>
      </c>
      <c r="R150" s="210" t="str">
        <f t="shared" si="11"/>
        <v/>
      </c>
      <c r="S150" s="211" t="str">
        <f t="shared" si="12"/>
        <v/>
      </c>
      <c r="T150" s="215"/>
      <c r="U150" s="213">
        <f t="shared" si="13"/>
        <v>0</v>
      </c>
      <c r="V150" s="217">
        <f t="shared" si="14"/>
        <v>0</v>
      </c>
      <c r="W150" s="215"/>
      <c r="X150" s="215"/>
      <c r="Y150" s="213" t="str">
        <f>IF(AB150="Y",COUNT(#REF!), "")</f>
        <v/>
      </c>
      <c r="Z150" s="32"/>
      <c r="AA150" s="66" t="s">
        <v>1822</v>
      </c>
      <c r="AB150" s="66" t="s">
        <v>72</v>
      </c>
      <c r="AC150" s="68">
        <v>49.34684</v>
      </c>
      <c r="AD150" s="68">
        <v>-121.59657799999999</v>
      </c>
      <c r="AE150" s="65" t="s">
        <v>1823</v>
      </c>
      <c r="AF150" s="66">
        <v>8046</v>
      </c>
      <c r="AG150" s="66" t="s">
        <v>74</v>
      </c>
      <c r="AH150" s="66">
        <v>217</v>
      </c>
      <c r="AI150" s="66">
        <v>88</v>
      </c>
      <c r="AJ150" s="66" t="s">
        <v>57</v>
      </c>
      <c r="AK150" s="66" t="s">
        <v>57</v>
      </c>
      <c r="AL150" s="66" t="s">
        <v>62</v>
      </c>
      <c r="AM150" s="66" t="s">
        <v>63</v>
      </c>
      <c r="AN150" s="63" t="str">
        <f t="shared" si="15"/>
        <v>Ruby Creek</v>
      </c>
      <c r="AO150" s="67" t="str">
        <f t="shared" si="16"/>
        <v>FALSE</v>
      </c>
      <c r="AP150" s="67" t="str">
        <f t="shared" si="17"/>
        <v>FALSE</v>
      </c>
    </row>
    <row r="151" spans="2:42" x14ac:dyDescent="0.25">
      <c r="B151" s="174">
        <v>8047</v>
      </c>
      <c r="C151" s="6" t="str">
        <f t="shared" si="9"/>
        <v>Harrison Hot Springs</v>
      </c>
      <c r="D151" s="4" t="s">
        <v>62</v>
      </c>
      <c r="E151" s="5" t="s">
        <v>62</v>
      </c>
      <c r="F151" s="5" t="s">
        <v>62</v>
      </c>
      <c r="G151" s="5" t="s">
        <v>2541</v>
      </c>
      <c r="H151" s="5" t="s">
        <v>2540</v>
      </c>
      <c r="I151" s="299"/>
      <c r="J151" s="346"/>
      <c r="K151" s="346"/>
      <c r="L151" s="346"/>
      <c r="M151" s="347"/>
      <c r="N151" s="1"/>
      <c r="O151" s="2"/>
      <c r="P151" s="194"/>
      <c r="Q151" s="343" t="str">
        <f t="shared" si="10"/>
        <v/>
      </c>
      <c r="R151" s="210" t="str">
        <f t="shared" si="11"/>
        <v/>
      </c>
      <c r="S151" s="211" t="str">
        <f t="shared" si="12"/>
        <v/>
      </c>
      <c r="T151" s="215"/>
      <c r="U151" s="213">
        <f t="shared" si="13"/>
        <v>0</v>
      </c>
      <c r="V151" s="217">
        <f t="shared" si="14"/>
        <v>0</v>
      </c>
      <c r="W151" s="215"/>
      <c r="X151" s="215"/>
      <c r="Y151" s="213" t="str">
        <f>IF(AB151="Y",COUNT(#REF!), "")</f>
        <v/>
      </c>
      <c r="Z151" s="32"/>
      <c r="AA151" s="64" t="s">
        <v>935</v>
      </c>
      <c r="AB151" s="64" t="s">
        <v>72</v>
      </c>
      <c r="AC151" s="65">
        <v>49.3</v>
      </c>
      <c r="AD151" s="65">
        <v>-121.78330099999999</v>
      </c>
      <c r="AE151" s="65" t="s">
        <v>936</v>
      </c>
      <c r="AF151" s="64">
        <v>8047</v>
      </c>
      <c r="AG151" s="64" t="s">
        <v>74</v>
      </c>
      <c r="AH151" s="64">
        <v>1681</v>
      </c>
      <c r="AI151" s="64">
        <v>1000</v>
      </c>
      <c r="AJ151" s="64" t="s">
        <v>62</v>
      </c>
      <c r="AK151" s="64" t="s">
        <v>57</v>
      </c>
      <c r="AL151" s="66" t="s">
        <v>62</v>
      </c>
      <c r="AM151" s="66" t="s">
        <v>63</v>
      </c>
      <c r="AN151" s="63" t="str">
        <f t="shared" si="15"/>
        <v>Harrison Hot Springs</v>
      </c>
      <c r="AO151" s="67" t="str">
        <f t="shared" si="16"/>
        <v>FALSE</v>
      </c>
      <c r="AP151" s="67" t="str">
        <f t="shared" si="17"/>
        <v>FALSE</v>
      </c>
    </row>
    <row r="152" spans="2:42" x14ac:dyDescent="0.25">
      <c r="B152" s="174">
        <v>8048</v>
      </c>
      <c r="C152" s="6" t="str">
        <f t="shared" si="9"/>
        <v>Silver Creek</v>
      </c>
      <c r="D152" s="4" t="s">
        <v>62</v>
      </c>
      <c r="E152" s="5" t="s">
        <v>62</v>
      </c>
      <c r="F152" s="5" t="s">
        <v>62</v>
      </c>
      <c r="G152" s="5" t="s">
        <v>2541</v>
      </c>
      <c r="H152" s="5" t="s">
        <v>2540</v>
      </c>
      <c r="I152" s="299"/>
      <c r="J152" s="346"/>
      <c r="K152" s="346"/>
      <c r="L152" s="346"/>
      <c r="M152" s="347"/>
      <c r="N152" s="1"/>
      <c r="O152" s="2"/>
      <c r="P152" s="194"/>
      <c r="Q152" s="343" t="str">
        <f t="shared" si="10"/>
        <v/>
      </c>
      <c r="R152" s="210" t="str">
        <f t="shared" si="11"/>
        <v/>
      </c>
      <c r="S152" s="211" t="str">
        <f t="shared" si="12"/>
        <v/>
      </c>
      <c r="T152" s="215"/>
      <c r="U152" s="213">
        <f t="shared" si="13"/>
        <v>0</v>
      </c>
      <c r="V152" s="217">
        <f t="shared" si="14"/>
        <v>0</v>
      </c>
      <c r="W152" s="215"/>
      <c r="X152" s="215"/>
      <c r="Y152" s="213" t="str">
        <f>IF(AB152="Y",COUNT(#REF!), "")</f>
        <v/>
      </c>
      <c r="Z152" s="32"/>
      <c r="AA152" s="64" t="s">
        <v>1945</v>
      </c>
      <c r="AB152" s="64" t="s">
        <v>72</v>
      </c>
      <c r="AC152" s="65">
        <v>49.363362000000002</v>
      </c>
      <c r="AD152" s="65">
        <v>-121.455623</v>
      </c>
      <c r="AE152" s="65" t="s">
        <v>1946</v>
      </c>
      <c r="AF152" s="64">
        <v>8048</v>
      </c>
      <c r="AG152" s="64" t="s">
        <v>74</v>
      </c>
      <c r="AH152" s="64">
        <v>1206</v>
      </c>
      <c r="AI152" s="64">
        <v>612</v>
      </c>
      <c r="AJ152" s="64" t="s">
        <v>62</v>
      </c>
      <c r="AK152" s="64" t="s">
        <v>57</v>
      </c>
      <c r="AL152" s="66" t="s">
        <v>57</v>
      </c>
      <c r="AM152" s="66" t="s">
        <v>63</v>
      </c>
      <c r="AN152" s="63" t="str">
        <f t="shared" si="15"/>
        <v>Silver Creek</v>
      </c>
      <c r="AO152" s="67" t="str">
        <f t="shared" si="16"/>
        <v>FALSE</v>
      </c>
      <c r="AP152" s="67" t="str">
        <f t="shared" si="17"/>
        <v>FALSE</v>
      </c>
    </row>
    <row r="153" spans="2:42" x14ac:dyDescent="0.25">
      <c r="B153" s="174">
        <v>8049</v>
      </c>
      <c r="C153" s="6" t="str">
        <f t="shared" si="9"/>
        <v>Haig*</v>
      </c>
      <c r="D153" s="4" t="s">
        <v>62</v>
      </c>
      <c r="E153" s="5" t="s">
        <v>62</v>
      </c>
      <c r="F153" s="5" t="s">
        <v>62</v>
      </c>
      <c r="G153" s="5" t="s">
        <v>2541</v>
      </c>
      <c r="H153" s="5" t="s">
        <v>2540</v>
      </c>
      <c r="I153" s="299"/>
      <c r="J153" s="346"/>
      <c r="K153" s="346"/>
      <c r="L153" s="346"/>
      <c r="M153" s="347"/>
      <c r="N153" s="1"/>
      <c r="O153" s="2"/>
      <c r="P153" s="194"/>
      <c r="Q153" s="343" t="str">
        <f t="shared" si="10"/>
        <v/>
      </c>
      <c r="R153" s="210" t="str">
        <f t="shared" si="11"/>
        <v/>
      </c>
      <c r="S153" s="211" t="str">
        <f t="shared" si="12"/>
        <v/>
      </c>
      <c r="T153" s="215"/>
      <c r="U153" s="213">
        <f t="shared" si="13"/>
        <v>0</v>
      </c>
      <c r="V153" s="217">
        <f t="shared" si="14"/>
        <v>0</v>
      </c>
      <c r="W153" s="215"/>
      <c r="X153" s="215"/>
      <c r="Y153" s="213">
        <f>IF(AB153="Y",COUNT(#REF!), "")</f>
        <v>0</v>
      </c>
      <c r="Z153" s="32"/>
      <c r="AA153" s="66" t="s">
        <v>917</v>
      </c>
      <c r="AB153" s="64" t="s">
        <v>59</v>
      </c>
      <c r="AC153" s="68">
        <v>49.396720999999999</v>
      </c>
      <c r="AD153" s="68">
        <v>-121.45304</v>
      </c>
      <c r="AE153" s="65" t="s">
        <v>918</v>
      </c>
      <c r="AF153" s="66">
        <v>8049</v>
      </c>
      <c r="AG153" s="66" t="s">
        <v>66</v>
      </c>
      <c r="AH153" s="66">
        <v>201</v>
      </c>
      <c r="AI153" s="66">
        <v>89</v>
      </c>
      <c r="AJ153" s="66" t="s">
        <v>62</v>
      </c>
      <c r="AK153" s="66" t="s">
        <v>57</v>
      </c>
      <c r="AL153" s="66" t="s">
        <v>62</v>
      </c>
      <c r="AM153" s="66" t="s">
        <v>63</v>
      </c>
      <c r="AN153" s="63" t="str">
        <f t="shared" si="15"/>
        <v>Haig*</v>
      </c>
      <c r="AO153" s="67" t="str">
        <f t="shared" si="16"/>
        <v>FALSE</v>
      </c>
      <c r="AP153" s="67" t="str">
        <f t="shared" si="17"/>
        <v>FALSE</v>
      </c>
    </row>
    <row r="154" spans="2:42" x14ac:dyDescent="0.25">
      <c r="B154" s="174">
        <v>8050</v>
      </c>
      <c r="C154" s="6" t="str">
        <f t="shared" si="9"/>
        <v>Agassiz</v>
      </c>
      <c r="D154" s="4" t="s">
        <v>62</v>
      </c>
      <c r="E154" s="5" t="s">
        <v>62</v>
      </c>
      <c r="F154" s="5" t="s">
        <v>62</v>
      </c>
      <c r="G154" s="5" t="s">
        <v>2541</v>
      </c>
      <c r="H154" s="5" t="s">
        <v>2540</v>
      </c>
      <c r="I154" s="299"/>
      <c r="J154" s="346"/>
      <c r="K154" s="346"/>
      <c r="L154" s="346"/>
      <c r="M154" s="347"/>
      <c r="N154" s="1"/>
      <c r="O154" s="2"/>
      <c r="P154" s="194"/>
      <c r="Q154" s="343" t="str">
        <f t="shared" si="10"/>
        <v/>
      </c>
      <c r="R154" s="210" t="str">
        <f t="shared" si="11"/>
        <v/>
      </c>
      <c r="S154" s="211" t="str">
        <f t="shared" si="12"/>
        <v/>
      </c>
      <c r="T154" s="215"/>
      <c r="U154" s="213">
        <f t="shared" si="13"/>
        <v>0</v>
      </c>
      <c r="V154" s="217">
        <f t="shared" si="14"/>
        <v>0</v>
      </c>
      <c r="W154" s="215"/>
      <c r="X154" s="215"/>
      <c r="Y154" s="213" t="str">
        <f>IF(AB154="Y",COUNT(#REF!), "")</f>
        <v/>
      </c>
      <c r="Z154" s="32"/>
      <c r="AA154" s="66" t="s">
        <v>101</v>
      </c>
      <c r="AB154" s="64" t="s">
        <v>72</v>
      </c>
      <c r="AC154" s="68">
        <v>49.2333</v>
      </c>
      <c r="AD154" s="68">
        <v>-121.7667</v>
      </c>
      <c r="AE154" s="65" t="s">
        <v>102</v>
      </c>
      <c r="AF154" s="66">
        <v>8050</v>
      </c>
      <c r="AG154" s="66" t="s">
        <v>74</v>
      </c>
      <c r="AH154" s="66">
        <v>4557</v>
      </c>
      <c r="AI154" s="66">
        <v>1935</v>
      </c>
      <c r="AJ154" s="66" t="s">
        <v>62</v>
      </c>
      <c r="AK154" s="66" t="s">
        <v>57</v>
      </c>
      <c r="AL154" s="66" t="s">
        <v>57</v>
      </c>
      <c r="AM154" s="66" t="s">
        <v>63</v>
      </c>
      <c r="AN154" s="63" t="str">
        <f t="shared" si="15"/>
        <v>Agassiz</v>
      </c>
      <c r="AO154" s="67" t="str">
        <f t="shared" si="16"/>
        <v>FALSE</v>
      </c>
      <c r="AP154" s="67" t="str">
        <f t="shared" si="17"/>
        <v>FALSE</v>
      </c>
    </row>
    <row r="155" spans="2:42" x14ac:dyDescent="0.25">
      <c r="B155" s="174">
        <v>8052</v>
      </c>
      <c r="C155" s="6" t="str">
        <f t="shared" si="9"/>
        <v>Harrison Mills</v>
      </c>
      <c r="D155" s="4" t="s">
        <v>62</v>
      </c>
      <c r="E155" s="5" t="s">
        <v>62</v>
      </c>
      <c r="F155" s="5" t="s">
        <v>62</v>
      </c>
      <c r="G155" s="5" t="s">
        <v>2541</v>
      </c>
      <c r="H155" s="5" t="s">
        <v>2540</v>
      </c>
      <c r="I155" s="299"/>
      <c r="J155" s="346"/>
      <c r="K155" s="346"/>
      <c r="L155" s="346"/>
      <c r="M155" s="347"/>
      <c r="N155" s="1"/>
      <c r="O155" s="2"/>
      <c r="P155" s="194"/>
      <c r="Q155" s="343" t="str">
        <f t="shared" si="10"/>
        <v/>
      </c>
      <c r="R155" s="210" t="str">
        <f t="shared" si="11"/>
        <v/>
      </c>
      <c r="S155" s="211" t="str">
        <f t="shared" si="12"/>
        <v/>
      </c>
      <c r="T155" s="215"/>
      <c r="U155" s="213">
        <f t="shared" si="13"/>
        <v>0</v>
      </c>
      <c r="V155" s="217">
        <f t="shared" si="14"/>
        <v>0</v>
      </c>
      <c r="W155" s="215"/>
      <c r="X155" s="215"/>
      <c r="Y155" s="213" t="str">
        <f>IF(AB155="Y",COUNT(#REF!), "")</f>
        <v/>
      </c>
      <c r="Z155" s="32"/>
      <c r="AA155" s="66" t="s">
        <v>937</v>
      </c>
      <c r="AB155" s="66" t="s">
        <v>72</v>
      </c>
      <c r="AC155" s="68">
        <v>49.255887000000001</v>
      </c>
      <c r="AD155" s="68">
        <v>-121.948779</v>
      </c>
      <c r="AE155" s="65" t="s">
        <v>938</v>
      </c>
      <c r="AF155" s="66">
        <v>8052</v>
      </c>
      <c r="AG155" s="66" t="s">
        <v>74</v>
      </c>
      <c r="AH155" s="66">
        <v>517</v>
      </c>
      <c r="AI155" s="66">
        <v>364</v>
      </c>
      <c r="AJ155" s="66" t="s">
        <v>62</v>
      </c>
      <c r="AK155" s="66" t="s">
        <v>57</v>
      </c>
      <c r="AL155" s="66" t="s">
        <v>62</v>
      </c>
      <c r="AM155" s="66" t="s">
        <v>63</v>
      </c>
      <c r="AN155" s="63" t="str">
        <f t="shared" si="15"/>
        <v>Harrison Mills</v>
      </c>
      <c r="AO155" s="67" t="str">
        <f t="shared" si="16"/>
        <v>FALSE</v>
      </c>
      <c r="AP155" s="67" t="str">
        <f t="shared" si="17"/>
        <v>FALSE</v>
      </c>
    </row>
    <row r="156" spans="2:42" x14ac:dyDescent="0.25">
      <c r="B156" s="174">
        <v>8054</v>
      </c>
      <c r="C156" s="6" t="str">
        <f t="shared" si="9"/>
        <v>West Popkum</v>
      </c>
      <c r="D156" s="4" t="s">
        <v>62</v>
      </c>
      <c r="E156" s="5" t="s">
        <v>62</v>
      </c>
      <c r="F156" s="5" t="s">
        <v>62</v>
      </c>
      <c r="G156" s="5" t="s">
        <v>2541</v>
      </c>
      <c r="H156" s="5" t="s">
        <v>2540</v>
      </c>
      <c r="I156" s="299"/>
      <c r="J156" s="346"/>
      <c r="K156" s="346"/>
      <c r="L156" s="346"/>
      <c r="M156" s="347"/>
      <c r="N156" s="1"/>
      <c r="O156" s="2"/>
      <c r="P156" s="194"/>
      <c r="Q156" s="343" t="str">
        <f t="shared" si="10"/>
        <v/>
      </c>
      <c r="R156" s="210" t="str">
        <f t="shared" si="11"/>
        <v/>
      </c>
      <c r="S156" s="211" t="str">
        <f t="shared" si="12"/>
        <v/>
      </c>
      <c r="T156" s="215"/>
      <c r="U156" s="213">
        <f t="shared" si="13"/>
        <v>0</v>
      </c>
      <c r="V156" s="217">
        <f t="shared" si="14"/>
        <v>0</v>
      </c>
      <c r="W156" s="215"/>
      <c r="X156" s="215"/>
      <c r="Y156" s="213" t="str">
        <f>IF(AB156="Y",COUNT(#REF!), "")</f>
        <v/>
      </c>
      <c r="Z156" s="32"/>
      <c r="AA156" s="66" t="s">
        <v>2363</v>
      </c>
      <c r="AB156" s="64" t="s">
        <v>72</v>
      </c>
      <c r="AC156" s="68">
        <v>49.182155000000002</v>
      </c>
      <c r="AD156" s="68">
        <v>-121.772678</v>
      </c>
      <c r="AE156" s="65" t="s">
        <v>2364</v>
      </c>
      <c r="AF156" s="66">
        <v>8054</v>
      </c>
      <c r="AG156" s="66" t="s">
        <v>74</v>
      </c>
      <c r="AH156" s="66">
        <v>2923</v>
      </c>
      <c r="AI156" s="66">
        <v>1074</v>
      </c>
      <c r="AJ156" s="66" t="s">
        <v>62</v>
      </c>
      <c r="AK156" s="66" t="s">
        <v>57</v>
      </c>
      <c r="AL156" s="66" t="s">
        <v>62</v>
      </c>
      <c r="AM156" s="66" t="s">
        <v>63</v>
      </c>
      <c r="AN156" s="63" t="str">
        <f t="shared" si="15"/>
        <v>West Popkum</v>
      </c>
      <c r="AO156" s="67" t="str">
        <f t="shared" si="16"/>
        <v>FALSE</v>
      </c>
      <c r="AP156" s="67" t="str">
        <f t="shared" si="17"/>
        <v>FALSE</v>
      </c>
    </row>
    <row r="157" spans="2:42" x14ac:dyDescent="0.25">
      <c r="B157" s="174">
        <v>8055</v>
      </c>
      <c r="C157" s="6" t="str">
        <f t="shared" si="9"/>
        <v>Popkum</v>
      </c>
      <c r="D157" s="4" t="s">
        <v>62</v>
      </c>
      <c r="E157" s="5" t="s">
        <v>62</v>
      </c>
      <c r="F157" s="5" t="s">
        <v>62</v>
      </c>
      <c r="G157" s="5" t="s">
        <v>2541</v>
      </c>
      <c r="H157" s="5" t="s">
        <v>2540</v>
      </c>
      <c r="I157" s="299"/>
      <c r="J157" s="346"/>
      <c r="K157" s="346"/>
      <c r="L157" s="346"/>
      <c r="M157" s="347"/>
      <c r="N157" s="1"/>
      <c r="O157" s="2"/>
      <c r="P157" s="194"/>
      <c r="Q157" s="343" t="str">
        <f t="shared" si="10"/>
        <v/>
      </c>
      <c r="R157" s="210" t="str">
        <f t="shared" si="11"/>
        <v/>
      </c>
      <c r="S157" s="211" t="str">
        <f t="shared" si="12"/>
        <v/>
      </c>
      <c r="T157" s="215"/>
      <c r="U157" s="213">
        <f t="shared" si="13"/>
        <v>0</v>
      </c>
      <c r="V157" s="217">
        <f t="shared" si="14"/>
        <v>0</v>
      </c>
      <c r="W157" s="215"/>
      <c r="X157" s="215"/>
      <c r="Y157" s="213" t="str">
        <f>IF(AB157="Y",COUNT(#REF!), "")</f>
        <v/>
      </c>
      <c r="Z157" s="32"/>
      <c r="AA157" s="66" t="s">
        <v>1666</v>
      </c>
      <c r="AB157" s="66" t="s">
        <v>72</v>
      </c>
      <c r="AC157" s="68">
        <v>49.200220000000002</v>
      </c>
      <c r="AD157" s="68">
        <v>-121.736082</v>
      </c>
      <c r="AE157" s="65" t="s">
        <v>1667</v>
      </c>
      <c r="AF157" s="66">
        <v>8055</v>
      </c>
      <c r="AG157" s="66" t="s">
        <v>74</v>
      </c>
      <c r="AH157" s="66">
        <v>253</v>
      </c>
      <c r="AI157" s="66">
        <v>113</v>
      </c>
      <c r="AJ157" s="66" t="s">
        <v>57</v>
      </c>
      <c r="AK157" s="66" t="s">
        <v>57</v>
      </c>
      <c r="AL157" s="66" t="s">
        <v>57</v>
      </c>
      <c r="AM157" s="66" t="s">
        <v>63</v>
      </c>
      <c r="AN157" s="63" t="str">
        <f t="shared" si="15"/>
        <v>Popkum</v>
      </c>
      <c r="AO157" s="67" t="str">
        <f t="shared" si="16"/>
        <v>FALSE</v>
      </c>
      <c r="AP157" s="67" t="str">
        <f t="shared" si="17"/>
        <v>FALSE</v>
      </c>
    </row>
    <row r="158" spans="2:42" x14ac:dyDescent="0.25">
      <c r="B158" s="174">
        <v>8057</v>
      </c>
      <c r="C158" s="6" t="str">
        <f t="shared" si="9"/>
        <v>Rosedale</v>
      </c>
      <c r="D158" s="4" t="s">
        <v>62</v>
      </c>
      <c r="E158" s="5" t="s">
        <v>62</v>
      </c>
      <c r="F158" s="5" t="s">
        <v>62</v>
      </c>
      <c r="G158" s="5" t="s">
        <v>2541</v>
      </c>
      <c r="H158" s="5" t="s">
        <v>2540</v>
      </c>
      <c r="I158" s="299"/>
      <c r="J158" s="346"/>
      <c r="K158" s="346"/>
      <c r="L158" s="346"/>
      <c r="M158" s="347"/>
      <c r="N158" s="1"/>
      <c r="O158" s="2"/>
      <c r="P158" s="194"/>
      <c r="Q158" s="343" t="str">
        <f t="shared" si="10"/>
        <v/>
      </c>
      <c r="R158" s="210" t="str">
        <f t="shared" si="11"/>
        <v/>
      </c>
      <c r="S158" s="211" t="str">
        <f t="shared" si="12"/>
        <v/>
      </c>
      <c r="T158" s="215"/>
      <c r="U158" s="213">
        <f t="shared" si="13"/>
        <v>0</v>
      </c>
      <c r="V158" s="217">
        <f t="shared" si="14"/>
        <v>0</v>
      </c>
      <c r="W158" s="215"/>
      <c r="X158" s="215"/>
      <c r="Y158" s="213" t="str">
        <f>IF(AB158="Y",COUNT(#REF!), "")</f>
        <v/>
      </c>
      <c r="Z158" s="32"/>
      <c r="AA158" s="66" t="s">
        <v>1810</v>
      </c>
      <c r="AB158" s="66" t="s">
        <v>72</v>
      </c>
      <c r="AC158" s="68">
        <v>49.182012</v>
      </c>
      <c r="AD158" s="68">
        <v>-121.804383</v>
      </c>
      <c r="AE158" s="65" t="s">
        <v>1811</v>
      </c>
      <c r="AF158" s="66">
        <v>8057</v>
      </c>
      <c r="AG158" s="66" t="s">
        <v>74</v>
      </c>
      <c r="AH158" s="66">
        <v>2923</v>
      </c>
      <c r="AI158" s="66">
        <v>1074</v>
      </c>
      <c r="AJ158" s="66" t="s">
        <v>62</v>
      </c>
      <c r="AK158" s="66" t="s">
        <v>57</v>
      </c>
      <c r="AL158" s="66" t="s">
        <v>62</v>
      </c>
      <c r="AM158" s="66" t="s">
        <v>63</v>
      </c>
      <c r="AN158" s="63" t="str">
        <f t="shared" si="15"/>
        <v>Rosedale</v>
      </c>
      <c r="AO158" s="67" t="str">
        <f t="shared" si="16"/>
        <v>FALSE</v>
      </c>
      <c r="AP158" s="67" t="str">
        <f t="shared" si="17"/>
        <v>FALSE</v>
      </c>
    </row>
    <row r="159" spans="2:42" x14ac:dyDescent="0.25">
      <c r="B159" s="174">
        <v>8058</v>
      </c>
      <c r="C159" s="6" t="str">
        <f t="shared" si="9"/>
        <v>Chilliwack</v>
      </c>
      <c r="D159" s="4" t="s">
        <v>62</v>
      </c>
      <c r="E159" s="5" t="s">
        <v>62</v>
      </c>
      <c r="F159" s="5" t="s">
        <v>62</v>
      </c>
      <c r="G159" s="5" t="s">
        <v>2541</v>
      </c>
      <c r="H159" s="5" t="s">
        <v>2540</v>
      </c>
      <c r="I159" s="299"/>
      <c r="J159" s="346"/>
      <c r="K159" s="346"/>
      <c r="L159" s="346"/>
      <c r="M159" s="347"/>
      <c r="N159" s="1"/>
      <c r="O159" s="2"/>
      <c r="P159" s="194"/>
      <c r="Q159" s="343" t="str">
        <f t="shared" si="10"/>
        <v/>
      </c>
      <c r="R159" s="210" t="str">
        <f t="shared" si="11"/>
        <v/>
      </c>
      <c r="S159" s="211" t="str">
        <f t="shared" si="12"/>
        <v/>
      </c>
      <c r="T159" s="215"/>
      <c r="U159" s="213">
        <f t="shared" si="13"/>
        <v>0</v>
      </c>
      <c r="V159" s="217">
        <f t="shared" si="14"/>
        <v>0</v>
      </c>
      <c r="W159" s="215"/>
      <c r="X159" s="215"/>
      <c r="Y159" s="213" t="str">
        <f>IF(AB159="Y",COUNT(#REF!), "")</f>
        <v/>
      </c>
      <c r="Z159" s="32"/>
      <c r="AA159" s="64" t="s">
        <v>478</v>
      </c>
      <c r="AB159" s="66" t="s">
        <v>72</v>
      </c>
      <c r="AC159" s="65">
        <v>49.174999999999997</v>
      </c>
      <c r="AD159" s="65">
        <v>-121.94170099999999</v>
      </c>
      <c r="AE159" s="65" t="s">
        <v>479</v>
      </c>
      <c r="AF159" s="64">
        <v>8058</v>
      </c>
      <c r="AG159" s="64" t="s">
        <v>95</v>
      </c>
      <c r="AH159" s="64">
        <v>9881</v>
      </c>
      <c r="AI159" s="64">
        <v>3991</v>
      </c>
      <c r="AJ159" s="64" t="s">
        <v>62</v>
      </c>
      <c r="AK159" s="64" t="s">
        <v>57</v>
      </c>
      <c r="AL159" s="66" t="s">
        <v>57</v>
      </c>
      <c r="AM159" s="66" t="s">
        <v>63</v>
      </c>
      <c r="AN159" s="63" t="str">
        <f t="shared" si="15"/>
        <v>Chilliwack</v>
      </c>
      <c r="AO159" s="67" t="str">
        <f t="shared" si="16"/>
        <v>FALSE</v>
      </c>
      <c r="AP159" s="67" t="str">
        <f t="shared" si="17"/>
        <v>FALSE</v>
      </c>
    </row>
    <row r="160" spans="2:42" x14ac:dyDescent="0.25">
      <c r="B160" s="174">
        <v>8059</v>
      </c>
      <c r="C160" s="6" t="str">
        <f t="shared" si="9"/>
        <v>Sardis</v>
      </c>
      <c r="D160" s="4" t="s">
        <v>62</v>
      </c>
      <c r="E160" s="5" t="s">
        <v>62</v>
      </c>
      <c r="F160" s="5" t="s">
        <v>62</v>
      </c>
      <c r="G160" s="5" t="s">
        <v>2541</v>
      </c>
      <c r="H160" s="5" t="s">
        <v>2540</v>
      </c>
      <c r="I160" s="299"/>
      <c r="J160" s="346"/>
      <c r="K160" s="346"/>
      <c r="L160" s="346"/>
      <c r="M160" s="347"/>
      <c r="N160" s="1"/>
      <c r="O160" s="2"/>
      <c r="P160" s="194"/>
      <c r="Q160" s="343" t="str">
        <f t="shared" si="10"/>
        <v/>
      </c>
      <c r="R160" s="210" t="str">
        <f t="shared" si="11"/>
        <v/>
      </c>
      <c r="S160" s="211" t="str">
        <f t="shared" si="12"/>
        <v/>
      </c>
      <c r="T160" s="215"/>
      <c r="U160" s="213">
        <f t="shared" si="13"/>
        <v>0</v>
      </c>
      <c r="V160" s="217">
        <f t="shared" si="14"/>
        <v>0</v>
      </c>
      <c r="W160" s="215"/>
      <c r="X160" s="215"/>
      <c r="Y160" s="213" t="str">
        <f>IF(AB160="Y",COUNT(#REF!), "")</f>
        <v/>
      </c>
      <c r="Z160" s="32"/>
      <c r="AA160" s="64" t="s">
        <v>1855</v>
      </c>
      <c r="AB160" s="66" t="s">
        <v>72</v>
      </c>
      <c r="AC160" s="65">
        <v>49.136678000000003</v>
      </c>
      <c r="AD160" s="65">
        <v>-121.959138</v>
      </c>
      <c r="AE160" s="65" t="s">
        <v>1856</v>
      </c>
      <c r="AF160" s="64">
        <v>8059</v>
      </c>
      <c r="AG160" s="64" t="s">
        <v>95</v>
      </c>
      <c r="AH160" s="64">
        <v>27163</v>
      </c>
      <c r="AI160" s="64">
        <v>12788</v>
      </c>
      <c r="AJ160" s="64" t="s">
        <v>62</v>
      </c>
      <c r="AK160" s="64" t="s">
        <v>57</v>
      </c>
      <c r="AL160" s="66" t="s">
        <v>62</v>
      </c>
      <c r="AM160" s="66" t="s">
        <v>63</v>
      </c>
      <c r="AN160" s="63" t="str">
        <f t="shared" si="15"/>
        <v>Sardis</v>
      </c>
      <c r="AO160" s="67" t="str">
        <f t="shared" si="16"/>
        <v>FALSE</v>
      </c>
      <c r="AP160" s="67" t="str">
        <f t="shared" si="17"/>
        <v>FALSE</v>
      </c>
    </row>
    <row r="161" spans="2:42" x14ac:dyDescent="0.25">
      <c r="B161" s="174">
        <v>8060</v>
      </c>
      <c r="C161" s="6" t="str">
        <f t="shared" si="9"/>
        <v>Promontory</v>
      </c>
      <c r="D161" s="4" t="s">
        <v>62</v>
      </c>
      <c r="E161" s="5" t="s">
        <v>62</v>
      </c>
      <c r="F161" s="5" t="s">
        <v>62</v>
      </c>
      <c r="G161" s="5" t="s">
        <v>2541</v>
      </c>
      <c r="H161" s="5" t="s">
        <v>2540</v>
      </c>
      <c r="I161" s="299"/>
      <c r="J161" s="346"/>
      <c r="K161" s="346"/>
      <c r="L161" s="346"/>
      <c r="M161" s="347"/>
      <c r="N161" s="1"/>
      <c r="O161" s="2"/>
      <c r="P161" s="194"/>
      <c r="Q161" s="343" t="str">
        <f t="shared" si="10"/>
        <v/>
      </c>
      <c r="R161" s="210" t="str">
        <f t="shared" si="11"/>
        <v/>
      </c>
      <c r="S161" s="211" t="str">
        <f t="shared" si="12"/>
        <v/>
      </c>
      <c r="T161" s="215"/>
      <c r="U161" s="213">
        <f t="shared" si="13"/>
        <v>0</v>
      </c>
      <c r="V161" s="217">
        <f t="shared" si="14"/>
        <v>0</v>
      </c>
      <c r="W161" s="215"/>
      <c r="X161" s="215"/>
      <c r="Y161" s="213" t="str">
        <f>IF(AB161="Y",COUNT(#REF!), "")</f>
        <v/>
      </c>
      <c r="Z161" s="32"/>
      <c r="AA161" s="66" t="s">
        <v>1714</v>
      </c>
      <c r="AB161" s="66" t="s">
        <v>72</v>
      </c>
      <c r="AC161" s="68">
        <v>49.100616000000002</v>
      </c>
      <c r="AD161" s="68">
        <v>-121.937262</v>
      </c>
      <c r="AE161" s="65" t="s">
        <v>1715</v>
      </c>
      <c r="AF161" s="66">
        <v>8060</v>
      </c>
      <c r="AG161" s="66" t="s">
        <v>95</v>
      </c>
      <c r="AH161" s="66">
        <v>27513</v>
      </c>
      <c r="AI161" s="66">
        <v>10888</v>
      </c>
      <c r="AJ161" s="66" t="s">
        <v>62</v>
      </c>
      <c r="AK161" s="66" t="s">
        <v>57</v>
      </c>
      <c r="AL161" s="66" t="s">
        <v>62</v>
      </c>
      <c r="AM161" s="66" t="s">
        <v>63</v>
      </c>
      <c r="AN161" s="63" t="str">
        <f t="shared" si="15"/>
        <v>Promontory</v>
      </c>
      <c r="AO161" s="67" t="str">
        <f t="shared" si="16"/>
        <v>FALSE</v>
      </c>
      <c r="AP161" s="67" t="str">
        <f t="shared" si="17"/>
        <v>FALSE</v>
      </c>
    </row>
    <row r="162" spans="2:42" x14ac:dyDescent="0.25">
      <c r="B162" s="174">
        <v>8061</v>
      </c>
      <c r="C162" s="6" t="str">
        <f t="shared" ref="C162:C225" si="18">HYPERLINK(AE162,AN162)</f>
        <v>Cultus Lake</v>
      </c>
      <c r="D162" s="4" t="s">
        <v>62</v>
      </c>
      <c r="E162" s="5" t="s">
        <v>62</v>
      </c>
      <c r="F162" s="5" t="s">
        <v>62</v>
      </c>
      <c r="G162" s="5" t="s">
        <v>2541</v>
      </c>
      <c r="H162" s="5" t="s">
        <v>2540</v>
      </c>
      <c r="I162" s="299"/>
      <c r="J162" s="346"/>
      <c r="K162" s="346"/>
      <c r="L162" s="346"/>
      <c r="M162" s="347"/>
      <c r="N162" s="1"/>
      <c r="O162" s="2"/>
      <c r="P162" s="194"/>
      <c r="Q162" s="343" t="str">
        <f t="shared" ref="Q162:Q225" si="19">IF(L162="","",
IF(SUM((J162*L162)/M162)&lt;=N162,"Sufficient Capacity",
IF(SUM((J162*L162)/M162)&gt;N162,"Not Enough Capacity","Error")))</f>
        <v/>
      </c>
      <c r="R162" s="210" t="str">
        <f t="shared" ref="R162:R225" si="20">IF(OR(ISBLANK(J162),ISBLANK(L162),ISBLANK(M162)), "",(J162*L162/M162))</f>
        <v/>
      </c>
      <c r="S162" s="211" t="str">
        <f t="shared" ref="S162:S225" si="21">IF(AND(COUNT(N162,R162)=2, OR($O$10="Last-Mile", $O$10="Transport &amp; Last-Mile")), N162-R162, "")</f>
        <v/>
      </c>
      <c r="T162" s="215"/>
      <c r="U162" s="213">
        <f t="shared" ref="U162:U225" si="22">IF(AND(AB162="Y",I162&lt;&gt;""),1,0)</f>
        <v>0</v>
      </c>
      <c r="V162" s="217">
        <f t="shared" ref="V162:V225" si="23">IF(AND(AB162="Y",I162="Last-Mile &amp; Transport"),1,0)</f>
        <v>0</v>
      </c>
      <c r="W162" s="215"/>
      <c r="X162" s="215"/>
      <c r="Y162" s="213" t="str">
        <f>IF(AB162="Y",COUNT(#REF!), "")</f>
        <v/>
      </c>
      <c r="Z162" s="32"/>
      <c r="AA162" s="64" t="s">
        <v>575</v>
      </c>
      <c r="AB162" s="66" t="s">
        <v>72</v>
      </c>
      <c r="AC162" s="65">
        <v>49.071353000000002</v>
      </c>
      <c r="AD162" s="65">
        <v>-121.966086</v>
      </c>
      <c r="AE162" s="65" t="s">
        <v>576</v>
      </c>
      <c r="AF162" s="64">
        <v>8061</v>
      </c>
      <c r="AG162" s="64" t="s">
        <v>74</v>
      </c>
      <c r="AH162" s="64">
        <v>480</v>
      </c>
      <c r="AI162" s="64">
        <v>331</v>
      </c>
      <c r="AJ162" s="64" t="s">
        <v>62</v>
      </c>
      <c r="AK162" s="64" t="s">
        <v>57</v>
      </c>
      <c r="AL162" s="66" t="s">
        <v>62</v>
      </c>
      <c r="AM162" s="66" t="s">
        <v>63</v>
      </c>
      <c r="AN162" s="63" t="str">
        <f t="shared" ref="AN162:AN225" si="24">IF(AB162="Y", CONCATENATE(AA162,"*"), AA162)</f>
        <v>Cultus Lake</v>
      </c>
      <c r="AO162" s="67" t="str">
        <f t="shared" ref="AO162:AO225" si="25">IF(I162="Last-Mile","TRUE",IF(I162="Transport &amp; Last-Mile","TRUE","FALSE"))</f>
        <v>FALSE</v>
      </c>
      <c r="AP162" s="67" t="str">
        <f t="shared" ref="AP162:AP225" si="26">IF(I162="Transport","TRUE",IF(I162="Transport &amp; Last-Mile","TRUE","FALSE"))</f>
        <v>FALSE</v>
      </c>
    </row>
    <row r="163" spans="2:42" x14ac:dyDescent="0.25">
      <c r="B163" s="174">
        <v>8062</v>
      </c>
      <c r="C163" s="6" t="str">
        <f t="shared" si="18"/>
        <v>Vedder Crossing</v>
      </c>
      <c r="D163" s="4" t="s">
        <v>62</v>
      </c>
      <c r="E163" s="5" t="s">
        <v>62</v>
      </c>
      <c r="F163" s="5" t="s">
        <v>62</v>
      </c>
      <c r="G163" s="5" t="s">
        <v>2541</v>
      </c>
      <c r="H163" s="5" t="s">
        <v>2540</v>
      </c>
      <c r="I163" s="299"/>
      <c r="J163" s="346"/>
      <c r="K163" s="346"/>
      <c r="L163" s="346"/>
      <c r="M163" s="347"/>
      <c r="N163" s="1"/>
      <c r="O163" s="2"/>
      <c r="P163" s="194"/>
      <c r="Q163" s="343" t="str">
        <f t="shared" si="19"/>
        <v/>
      </c>
      <c r="R163" s="210" t="str">
        <f t="shared" si="20"/>
        <v/>
      </c>
      <c r="S163" s="211" t="str">
        <f t="shared" si="21"/>
        <v/>
      </c>
      <c r="T163" s="215"/>
      <c r="U163" s="213">
        <f t="shared" si="22"/>
        <v>0</v>
      </c>
      <c r="V163" s="217">
        <f t="shared" si="23"/>
        <v>0</v>
      </c>
      <c r="W163" s="215"/>
      <c r="X163" s="215"/>
      <c r="Y163" s="213" t="str">
        <f>IF(AB163="Y",COUNT(#REF!), "")</f>
        <v/>
      </c>
      <c r="Z163" s="32"/>
      <c r="AA163" s="66" t="s">
        <v>2320</v>
      </c>
      <c r="AB163" s="66" t="s">
        <v>72</v>
      </c>
      <c r="AC163" s="68">
        <v>49.106243999999997</v>
      </c>
      <c r="AD163" s="68">
        <v>-121.970806</v>
      </c>
      <c r="AE163" s="65" t="s">
        <v>2321</v>
      </c>
      <c r="AF163" s="66">
        <v>8062</v>
      </c>
      <c r="AG163" s="66" t="s">
        <v>95</v>
      </c>
      <c r="AH163" s="66">
        <v>27513</v>
      </c>
      <c r="AI163" s="66">
        <v>10888</v>
      </c>
      <c r="AJ163" s="66" t="s">
        <v>62</v>
      </c>
      <c r="AK163" s="66" t="s">
        <v>57</v>
      </c>
      <c r="AL163" s="66" t="s">
        <v>57</v>
      </c>
      <c r="AM163" s="66" t="s">
        <v>63</v>
      </c>
      <c r="AN163" s="63" t="str">
        <f t="shared" si="24"/>
        <v>Vedder Crossing</v>
      </c>
      <c r="AO163" s="67" t="str">
        <f t="shared" si="25"/>
        <v>FALSE</v>
      </c>
      <c r="AP163" s="67" t="str">
        <f t="shared" si="26"/>
        <v>FALSE</v>
      </c>
    </row>
    <row r="164" spans="2:42" x14ac:dyDescent="0.25">
      <c r="B164" s="174">
        <v>8064</v>
      </c>
      <c r="C164" s="6" t="str">
        <f t="shared" si="18"/>
        <v>Lindell Beach</v>
      </c>
      <c r="D164" s="4" t="s">
        <v>62</v>
      </c>
      <c r="E164" s="5" t="s">
        <v>62</v>
      </c>
      <c r="F164" s="5" t="s">
        <v>62</v>
      </c>
      <c r="G164" s="5" t="s">
        <v>2541</v>
      </c>
      <c r="H164" s="5" t="s">
        <v>2540</v>
      </c>
      <c r="I164" s="299"/>
      <c r="J164" s="346"/>
      <c r="K164" s="346"/>
      <c r="L164" s="346"/>
      <c r="M164" s="347"/>
      <c r="N164" s="1"/>
      <c r="O164" s="2"/>
      <c r="P164" s="194"/>
      <c r="Q164" s="343" t="str">
        <f t="shared" si="19"/>
        <v/>
      </c>
      <c r="R164" s="210" t="str">
        <f t="shared" si="20"/>
        <v/>
      </c>
      <c r="S164" s="211" t="str">
        <f t="shared" si="21"/>
        <v/>
      </c>
      <c r="T164" s="215"/>
      <c r="U164" s="213">
        <f t="shared" si="22"/>
        <v>0</v>
      </c>
      <c r="V164" s="217">
        <f t="shared" si="23"/>
        <v>0</v>
      </c>
      <c r="W164" s="215"/>
      <c r="X164" s="215"/>
      <c r="Y164" s="213" t="str">
        <f>IF(AB164="Y",COUNT(#REF!), "")</f>
        <v/>
      </c>
      <c r="Z164" s="32"/>
      <c r="AA164" s="66" t="s">
        <v>1226</v>
      </c>
      <c r="AB164" s="64" t="s">
        <v>72</v>
      </c>
      <c r="AC164" s="68">
        <v>49.033299</v>
      </c>
      <c r="AD164" s="68">
        <v>-122.0167</v>
      </c>
      <c r="AE164" s="65" t="s">
        <v>1227</v>
      </c>
      <c r="AF164" s="66">
        <v>8064</v>
      </c>
      <c r="AG164" s="66" t="s">
        <v>74</v>
      </c>
      <c r="AH164" s="66">
        <v>533</v>
      </c>
      <c r="AI164" s="66">
        <v>542</v>
      </c>
      <c r="AJ164" s="66" t="s">
        <v>62</v>
      </c>
      <c r="AK164" s="66" t="s">
        <v>57</v>
      </c>
      <c r="AL164" s="66" t="s">
        <v>62</v>
      </c>
      <c r="AM164" s="66" t="s">
        <v>63</v>
      </c>
      <c r="AN164" s="63" t="str">
        <f t="shared" si="24"/>
        <v>Lindell Beach</v>
      </c>
      <c r="AO164" s="67" t="str">
        <f t="shared" si="25"/>
        <v>FALSE</v>
      </c>
      <c r="AP164" s="67" t="str">
        <f t="shared" si="26"/>
        <v>FALSE</v>
      </c>
    </row>
    <row r="165" spans="2:42" x14ac:dyDescent="0.25">
      <c r="B165" s="174">
        <v>8065</v>
      </c>
      <c r="C165" s="6" t="str">
        <f t="shared" si="18"/>
        <v>Slesse Park</v>
      </c>
      <c r="D165" s="4" t="s">
        <v>62</v>
      </c>
      <c r="E165" s="5" t="s">
        <v>62</v>
      </c>
      <c r="F165" s="5" t="s">
        <v>62</v>
      </c>
      <c r="G165" s="5" t="s">
        <v>2541</v>
      </c>
      <c r="H165" s="5" t="s">
        <v>2540</v>
      </c>
      <c r="I165" s="299"/>
      <c r="J165" s="346"/>
      <c r="K165" s="346"/>
      <c r="L165" s="346"/>
      <c r="M165" s="347"/>
      <c r="N165" s="1"/>
      <c r="O165" s="2"/>
      <c r="P165" s="194"/>
      <c r="Q165" s="343" t="str">
        <f t="shared" si="19"/>
        <v/>
      </c>
      <c r="R165" s="210" t="str">
        <f t="shared" si="20"/>
        <v/>
      </c>
      <c r="S165" s="211" t="str">
        <f t="shared" si="21"/>
        <v/>
      </c>
      <c r="T165" s="215"/>
      <c r="U165" s="213">
        <f t="shared" si="22"/>
        <v>0</v>
      </c>
      <c r="V165" s="217">
        <f t="shared" si="23"/>
        <v>0</v>
      </c>
      <c r="W165" s="215"/>
      <c r="X165" s="215"/>
      <c r="Y165" s="213" t="str">
        <f>IF(AB165="Y",COUNT(#REF!), "")</f>
        <v/>
      </c>
      <c r="Z165" s="32"/>
      <c r="AA165" s="64" t="s">
        <v>1994</v>
      </c>
      <c r="AB165" s="66" t="s">
        <v>72</v>
      </c>
      <c r="AC165" s="65">
        <v>49.080511999999999</v>
      </c>
      <c r="AD165" s="65">
        <v>-121.820607</v>
      </c>
      <c r="AE165" s="65" t="s">
        <v>1995</v>
      </c>
      <c r="AF165" s="64">
        <v>8065</v>
      </c>
      <c r="AG165" s="64" t="s">
        <v>74</v>
      </c>
      <c r="AH165" s="64">
        <v>1137</v>
      </c>
      <c r="AI165" s="64">
        <v>565</v>
      </c>
      <c r="AJ165" s="64" t="s">
        <v>57</v>
      </c>
      <c r="AK165" s="64" t="s">
        <v>57</v>
      </c>
      <c r="AL165" s="66" t="s">
        <v>62</v>
      </c>
      <c r="AM165" s="66" t="s">
        <v>63</v>
      </c>
      <c r="AN165" s="63" t="str">
        <f t="shared" si="24"/>
        <v>Slesse Park</v>
      </c>
      <c r="AO165" s="67" t="str">
        <f t="shared" si="25"/>
        <v>FALSE</v>
      </c>
      <c r="AP165" s="67" t="str">
        <f t="shared" si="26"/>
        <v>FALSE</v>
      </c>
    </row>
    <row r="166" spans="2:42" x14ac:dyDescent="0.25">
      <c r="B166" s="174">
        <v>8066</v>
      </c>
      <c r="C166" s="6" t="str">
        <f t="shared" si="18"/>
        <v>Yarrow</v>
      </c>
      <c r="D166" s="4" t="s">
        <v>62</v>
      </c>
      <c r="E166" s="5" t="s">
        <v>62</v>
      </c>
      <c r="F166" s="5" t="s">
        <v>62</v>
      </c>
      <c r="G166" s="5" t="s">
        <v>2541</v>
      </c>
      <c r="H166" s="5" t="s">
        <v>2540</v>
      </c>
      <c r="I166" s="299"/>
      <c r="J166" s="346"/>
      <c r="K166" s="346"/>
      <c r="L166" s="346"/>
      <c r="M166" s="347"/>
      <c r="N166" s="1"/>
      <c r="O166" s="2"/>
      <c r="P166" s="194"/>
      <c r="Q166" s="343" t="str">
        <f t="shared" si="19"/>
        <v/>
      </c>
      <c r="R166" s="210" t="str">
        <f t="shared" si="20"/>
        <v/>
      </c>
      <c r="S166" s="211" t="str">
        <f t="shared" si="21"/>
        <v/>
      </c>
      <c r="T166" s="215"/>
      <c r="U166" s="213">
        <f t="shared" si="22"/>
        <v>0</v>
      </c>
      <c r="V166" s="217">
        <f t="shared" si="23"/>
        <v>0</v>
      </c>
      <c r="W166" s="215"/>
      <c r="X166" s="215"/>
      <c r="Y166" s="213" t="str">
        <f>IF(AB166="Y",COUNT(#REF!), "")</f>
        <v/>
      </c>
      <c r="Z166" s="32"/>
      <c r="AA166" s="66" t="s">
        <v>2474</v>
      </c>
      <c r="AB166" s="64" t="s">
        <v>72</v>
      </c>
      <c r="AC166" s="68">
        <v>49.083298999999997</v>
      </c>
      <c r="AD166" s="68">
        <v>-122.049999</v>
      </c>
      <c r="AE166" s="65" t="s">
        <v>2475</v>
      </c>
      <c r="AF166" s="66">
        <v>8066</v>
      </c>
      <c r="AG166" s="66" t="s">
        <v>74</v>
      </c>
      <c r="AH166" s="66">
        <v>2101</v>
      </c>
      <c r="AI166" s="66">
        <v>715</v>
      </c>
      <c r="AJ166" s="66" t="s">
        <v>62</v>
      </c>
      <c r="AK166" s="66" t="s">
        <v>57</v>
      </c>
      <c r="AL166" s="66" t="s">
        <v>62</v>
      </c>
      <c r="AM166" s="66" t="s">
        <v>63</v>
      </c>
      <c r="AN166" s="63" t="str">
        <f t="shared" si="24"/>
        <v>Yarrow</v>
      </c>
      <c r="AO166" s="67" t="str">
        <f t="shared" si="25"/>
        <v>FALSE</v>
      </c>
      <c r="AP166" s="67" t="str">
        <f t="shared" si="26"/>
        <v>FALSE</v>
      </c>
    </row>
    <row r="167" spans="2:42" x14ac:dyDescent="0.25">
      <c r="B167" s="174">
        <v>8070</v>
      </c>
      <c r="C167" s="6" t="str">
        <f t="shared" si="18"/>
        <v>Abbotsford</v>
      </c>
      <c r="D167" s="4" t="s">
        <v>62</v>
      </c>
      <c r="E167" s="5" t="s">
        <v>62</v>
      </c>
      <c r="F167" s="5" t="s">
        <v>62</v>
      </c>
      <c r="G167" s="5" t="s">
        <v>2541</v>
      </c>
      <c r="H167" s="5" t="s">
        <v>2540</v>
      </c>
      <c r="I167" s="299"/>
      <c r="J167" s="346"/>
      <c r="K167" s="346"/>
      <c r="L167" s="346"/>
      <c r="M167" s="347"/>
      <c r="N167" s="1"/>
      <c r="O167" s="2"/>
      <c r="P167" s="194"/>
      <c r="Q167" s="343" t="str">
        <f t="shared" si="19"/>
        <v/>
      </c>
      <c r="R167" s="210" t="str">
        <f t="shared" si="20"/>
        <v/>
      </c>
      <c r="S167" s="211" t="str">
        <f t="shared" si="21"/>
        <v/>
      </c>
      <c r="T167" s="215"/>
      <c r="U167" s="213">
        <f t="shared" si="22"/>
        <v>0</v>
      </c>
      <c r="V167" s="217">
        <f t="shared" si="23"/>
        <v>0</v>
      </c>
      <c r="W167" s="215"/>
      <c r="X167" s="215"/>
      <c r="Y167" s="213" t="str">
        <f>IF(AB167="Y",COUNT(#REF!), "")</f>
        <v/>
      </c>
      <c r="Z167" s="32"/>
      <c r="AA167" s="66" t="s">
        <v>93</v>
      </c>
      <c r="AB167" s="66" t="s">
        <v>72</v>
      </c>
      <c r="AC167" s="68">
        <v>49.047750000000001</v>
      </c>
      <c r="AD167" s="68">
        <v>-122.27031700000001</v>
      </c>
      <c r="AE167" s="65" t="s">
        <v>94</v>
      </c>
      <c r="AF167" s="66">
        <v>8070</v>
      </c>
      <c r="AG167" s="66" t="s">
        <v>95</v>
      </c>
      <c r="AH167" s="66">
        <v>23354</v>
      </c>
      <c r="AI167" s="66">
        <v>8415</v>
      </c>
      <c r="AJ167" s="66" t="s">
        <v>62</v>
      </c>
      <c r="AK167" s="66" t="s">
        <v>57</v>
      </c>
      <c r="AL167" s="66" t="s">
        <v>57</v>
      </c>
      <c r="AM167" s="66" t="s">
        <v>63</v>
      </c>
      <c r="AN167" s="63" t="str">
        <f t="shared" si="24"/>
        <v>Abbotsford</v>
      </c>
      <c r="AO167" s="67" t="str">
        <f t="shared" si="25"/>
        <v>FALSE</v>
      </c>
      <c r="AP167" s="67" t="str">
        <f t="shared" si="26"/>
        <v>FALSE</v>
      </c>
    </row>
    <row r="168" spans="2:42" x14ac:dyDescent="0.25">
      <c r="B168" s="174">
        <v>8071</v>
      </c>
      <c r="C168" s="6" t="str">
        <f t="shared" si="18"/>
        <v>Matsqui</v>
      </c>
      <c r="D168" s="4" t="s">
        <v>62</v>
      </c>
      <c r="E168" s="5" t="s">
        <v>62</v>
      </c>
      <c r="F168" s="5" t="s">
        <v>62</v>
      </c>
      <c r="G168" s="5" t="s">
        <v>2541</v>
      </c>
      <c r="H168" s="5" t="s">
        <v>2540</v>
      </c>
      <c r="I168" s="299"/>
      <c r="J168" s="346"/>
      <c r="K168" s="346"/>
      <c r="L168" s="346"/>
      <c r="M168" s="347"/>
      <c r="N168" s="1"/>
      <c r="O168" s="2"/>
      <c r="P168" s="194"/>
      <c r="Q168" s="343" t="str">
        <f t="shared" si="19"/>
        <v/>
      </c>
      <c r="R168" s="210" t="str">
        <f t="shared" si="20"/>
        <v/>
      </c>
      <c r="S168" s="211" t="str">
        <f t="shared" si="21"/>
        <v/>
      </c>
      <c r="T168" s="215"/>
      <c r="U168" s="213">
        <f t="shared" si="22"/>
        <v>0</v>
      </c>
      <c r="V168" s="217">
        <f t="shared" si="23"/>
        <v>0</v>
      </c>
      <c r="W168" s="215"/>
      <c r="X168" s="215"/>
      <c r="Y168" s="213" t="str">
        <f>IF(AB168="Y",COUNT(#REF!), "")</f>
        <v/>
      </c>
      <c r="Z168" s="32"/>
      <c r="AA168" s="64" t="s">
        <v>1326</v>
      </c>
      <c r="AB168" s="66" t="s">
        <v>72</v>
      </c>
      <c r="AC168" s="65">
        <v>49.1083</v>
      </c>
      <c r="AD168" s="65">
        <v>-122.29169899999999</v>
      </c>
      <c r="AE168" s="65" t="s">
        <v>1327</v>
      </c>
      <c r="AF168" s="64">
        <v>8071</v>
      </c>
      <c r="AG168" s="64" t="s">
        <v>95</v>
      </c>
      <c r="AH168" s="64">
        <v>2695</v>
      </c>
      <c r="AI168" s="64">
        <v>1073</v>
      </c>
      <c r="AJ168" s="64" t="s">
        <v>62</v>
      </c>
      <c r="AK168" s="64" t="s">
        <v>57</v>
      </c>
      <c r="AL168" s="66" t="s">
        <v>57</v>
      </c>
      <c r="AM168" s="66" t="s">
        <v>63</v>
      </c>
      <c r="AN168" s="63" t="str">
        <f t="shared" si="24"/>
        <v>Matsqui</v>
      </c>
      <c r="AO168" s="67" t="str">
        <f t="shared" si="25"/>
        <v>FALSE</v>
      </c>
      <c r="AP168" s="67" t="str">
        <f t="shared" si="26"/>
        <v>FALSE</v>
      </c>
    </row>
    <row r="169" spans="2:42" x14ac:dyDescent="0.25">
      <c r="B169" s="174">
        <v>8072</v>
      </c>
      <c r="C169" s="6" t="str">
        <f t="shared" si="18"/>
        <v>Huntingdon</v>
      </c>
      <c r="D169" s="4" t="s">
        <v>62</v>
      </c>
      <c r="E169" s="5" t="s">
        <v>62</v>
      </c>
      <c r="F169" s="5" t="s">
        <v>62</v>
      </c>
      <c r="G169" s="5" t="s">
        <v>2541</v>
      </c>
      <c r="H169" s="5" t="s">
        <v>2540</v>
      </c>
      <c r="I169" s="299"/>
      <c r="J169" s="346"/>
      <c r="K169" s="346"/>
      <c r="L169" s="346"/>
      <c r="M169" s="347"/>
      <c r="N169" s="1"/>
      <c r="O169" s="2"/>
      <c r="P169" s="194"/>
      <c r="Q169" s="343" t="str">
        <f t="shared" si="19"/>
        <v/>
      </c>
      <c r="R169" s="210" t="str">
        <f t="shared" si="20"/>
        <v/>
      </c>
      <c r="S169" s="211" t="str">
        <f t="shared" si="21"/>
        <v/>
      </c>
      <c r="T169" s="215"/>
      <c r="U169" s="213">
        <f t="shared" si="22"/>
        <v>0</v>
      </c>
      <c r="V169" s="217">
        <f t="shared" si="23"/>
        <v>0</v>
      </c>
      <c r="W169" s="215"/>
      <c r="X169" s="215"/>
      <c r="Y169" s="213" t="str">
        <f>IF(AB169="Y",COUNT(#REF!), "")</f>
        <v/>
      </c>
      <c r="Z169" s="32"/>
      <c r="AA169" s="66" t="s">
        <v>1009</v>
      </c>
      <c r="AB169" s="64" t="s">
        <v>72</v>
      </c>
      <c r="AC169" s="68">
        <v>49.005104000000003</v>
      </c>
      <c r="AD169" s="68">
        <v>-122.265586</v>
      </c>
      <c r="AE169" s="65" t="s">
        <v>1010</v>
      </c>
      <c r="AF169" s="66">
        <v>8072</v>
      </c>
      <c r="AG169" s="66" t="s">
        <v>74</v>
      </c>
      <c r="AH169" s="66">
        <v>15704</v>
      </c>
      <c r="AI169" s="66">
        <v>6260</v>
      </c>
      <c r="AJ169" s="66" t="s">
        <v>62</v>
      </c>
      <c r="AK169" s="66" t="s">
        <v>57</v>
      </c>
      <c r="AL169" s="66" t="s">
        <v>57</v>
      </c>
      <c r="AM169" s="66" t="s">
        <v>63</v>
      </c>
      <c r="AN169" s="63" t="str">
        <f t="shared" si="24"/>
        <v>Huntingdon</v>
      </c>
      <c r="AO169" s="67" t="str">
        <f t="shared" si="25"/>
        <v>FALSE</v>
      </c>
      <c r="AP169" s="67" t="str">
        <f t="shared" si="26"/>
        <v>FALSE</v>
      </c>
    </row>
    <row r="170" spans="2:42" x14ac:dyDescent="0.25">
      <c r="B170" s="174">
        <v>8073</v>
      </c>
      <c r="C170" s="6" t="str">
        <f t="shared" si="18"/>
        <v>Aberdeen</v>
      </c>
      <c r="D170" s="4" t="s">
        <v>62</v>
      </c>
      <c r="E170" s="5" t="s">
        <v>62</v>
      </c>
      <c r="F170" s="5" t="s">
        <v>62</v>
      </c>
      <c r="G170" s="5" t="s">
        <v>2541</v>
      </c>
      <c r="H170" s="5" t="s">
        <v>2540</v>
      </c>
      <c r="I170" s="299"/>
      <c r="J170" s="346"/>
      <c r="K170" s="346"/>
      <c r="L170" s="346"/>
      <c r="M170" s="347"/>
      <c r="N170" s="1"/>
      <c r="O170" s="2"/>
      <c r="P170" s="194"/>
      <c r="Q170" s="343" t="str">
        <f t="shared" si="19"/>
        <v/>
      </c>
      <c r="R170" s="210" t="str">
        <f t="shared" si="20"/>
        <v/>
      </c>
      <c r="S170" s="211" t="str">
        <f t="shared" si="21"/>
        <v/>
      </c>
      <c r="T170" s="215"/>
      <c r="U170" s="213">
        <f t="shared" si="22"/>
        <v>0</v>
      </c>
      <c r="V170" s="217">
        <f t="shared" si="23"/>
        <v>0</v>
      </c>
      <c r="W170" s="215"/>
      <c r="X170" s="215"/>
      <c r="Y170" s="213" t="str">
        <f>IF(AB170="Y",COUNT(#REF!), "")</f>
        <v/>
      </c>
      <c r="Z170" s="32"/>
      <c r="AA170" s="64" t="s">
        <v>96</v>
      </c>
      <c r="AB170" s="66" t="s">
        <v>72</v>
      </c>
      <c r="AC170" s="65">
        <v>49.050297999999998</v>
      </c>
      <c r="AD170" s="65">
        <v>-122.41119999999999</v>
      </c>
      <c r="AE170" s="65" t="s">
        <v>97</v>
      </c>
      <c r="AF170" s="64">
        <v>8073</v>
      </c>
      <c r="AG170" s="64" t="s">
        <v>74</v>
      </c>
      <c r="AH170" s="64">
        <v>13400</v>
      </c>
      <c r="AI170" s="64">
        <v>4700</v>
      </c>
      <c r="AJ170" s="64" t="s">
        <v>62</v>
      </c>
      <c r="AK170" s="64" t="s">
        <v>57</v>
      </c>
      <c r="AL170" s="66" t="s">
        <v>57</v>
      </c>
      <c r="AM170" s="66" t="s">
        <v>63</v>
      </c>
      <c r="AN170" s="63" t="str">
        <f t="shared" si="24"/>
        <v>Aberdeen</v>
      </c>
      <c r="AO170" s="67" t="str">
        <f t="shared" si="25"/>
        <v>FALSE</v>
      </c>
      <c r="AP170" s="67" t="str">
        <f t="shared" si="26"/>
        <v>FALSE</v>
      </c>
    </row>
    <row r="171" spans="2:42" x14ac:dyDescent="0.25">
      <c r="B171" s="174">
        <v>8074</v>
      </c>
      <c r="C171" s="6" t="str">
        <f t="shared" si="18"/>
        <v>Clearbrook</v>
      </c>
      <c r="D171" s="4" t="s">
        <v>62</v>
      </c>
      <c r="E171" s="5" t="s">
        <v>62</v>
      </c>
      <c r="F171" s="5" t="s">
        <v>62</v>
      </c>
      <c r="G171" s="5" t="s">
        <v>2541</v>
      </c>
      <c r="H171" s="5" t="s">
        <v>2540</v>
      </c>
      <c r="I171" s="299"/>
      <c r="J171" s="346"/>
      <c r="K171" s="346"/>
      <c r="L171" s="346"/>
      <c r="M171" s="347"/>
      <c r="N171" s="1"/>
      <c r="O171" s="2"/>
      <c r="P171" s="194"/>
      <c r="Q171" s="343" t="str">
        <f t="shared" si="19"/>
        <v/>
      </c>
      <c r="R171" s="210" t="str">
        <f t="shared" si="20"/>
        <v/>
      </c>
      <c r="S171" s="211" t="str">
        <f t="shared" si="21"/>
        <v/>
      </c>
      <c r="T171" s="215"/>
      <c r="U171" s="213">
        <f t="shared" si="22"/>
        <v>0</v>
      </c>
      <c r="V171" s="217">
        <f t="shared" si="23"/>
        <v>0</v>
      </c>
      <c r="W171" s="215"/>
      <c r="X171" s="215"/>
      <c r="Y171" s="213" t="str">
        <f>IF(AB171="Y",COUNT(#REF!), "")</f>
        <v/>
      </c>
      <c r="Z171" s="32"/>
      <c r="AA171" s="64" t="s">
        <v>494</v>
      </c>
      <c r="AB171" s="66" t="s">
        <v>72</v>
      </c>
      <c r="AC171" s="65">
        <v>49.05</v>
      </c>
      <c r="AD171" s="65">
        <v>-122.333299</v>
      </c>
      <c r="AE171" s="65" t="s">
        <v>495</v>
      </c>
      <c r="AF171" s="64">
        <v>8074</v>
      </c>
      <c r="AG171" s="64" t="s">
        <v>95</v>
      </c>
      <c r="AH171" s="64">
        <v>59460</v>
      </c>
      <c r="AI171" s="64">
        <v>23603</v>
      </c>
      <c r="AJ171" s="64" t="s">
        <v>62</v>
      </c>
      <c r="AK171" s="64" t="s">
        <v>57</v>
      </c>
      <c r="AL171" s="66" t="s">
        <v>57</v>
      </c>
      <c r="AM171" s="66" t="s">
        <v>63</v>
      </c>
      <c r="AN171" s="63" t="str">
        <f t="shared" si="24"/>
        <v>Clearbrook</v>
      </c>
      <c r="AO171" s="67" t="str">
        <f t="shared" si="25"/>
        <v>FALSE</v>
      </c>
      <c r="AP171" s="67" t="str">
        <f t="shared" si="26"/>
        <v>FALSE</v>
      </c>
    </row>
    <row r="172" spans="2:42" x14ac:dyDescent="0.25">
      <c r="B172" s="174">
        <v>8075</v>
      </c>
      <c r="C172" s="6" t="str">
        <f t="shared" si="18"/>
        <v>Aldergrove</v>
      </c>
      <c r="D172" s="4" t="s">
        <v>62</v>
      </c>
      <c r="E172" s="5" t="s">
        <v>62</v>
      </c>
      <c r="F172" s="5" t="s">
        <v>62</v>
      </c>
      <c r="G172" s="5" t="s">
        <v>2542</v>
      </c>
      <c r="H172" s="5" t="s">
        <v>2540</v>
      </c>
      <c r="I172" s="299"/>
      <c r="J172" s="346"/>
      <c r="K172" s="346"/>
      <c r="L172" s="346"/>
      <c r="M172" s="347"/>
      <c r="N172" s="1"/>
      <c r="O172" s="2"/>
      <c r="P172" s="194"/>
      <c r="Q172" s="343" t="str">
        <f t="shared" si="19"/>
        <v/>
      </c>
      <c r="R172" s="210" t="str">
        <f t="shared" si="20"/>
        <v/>
      </c>
      <c r="S172" s="211" t="str">
        <f t="shared" si="21"/>
        <v/>
      </c>
      <c r="T172" s="215"/>
      <c r="U172" s="213">
        <f t="shared" si="22"/>
        <v>0</v>
      </c>
      <c r="V172" s="217">
        <f t="shared" si="23"/>
        <v>0</v>
      </c>
      <c r="W172" s="215"/>
      <c r="X172" s="215"/>
      <c r="Y172" s="213" t="str">
        <f>IF(AB172="Y",COUNT(#REF!), "")</f>
        <v/>
      </c>
      <c r="Z172" s="32"/>
      <c r="AA172" s="66" t="s">
        <v>113</v>
      </c>
      <c r="AB172" s="66" t="s">
        <v>72</v>
      </c>
      <c r="AC172" s="68">
        <v>49.057580999999999</v>
      </c>
      <c r="AD172" s="68">
        <v>-122.47061100000001</v>
      </c>
      <c r="AE172" s="65" t="s">
        <v>114</v>
      </c>
      <c r="AF172" s="66">
        <v>8075</v>
      </c>
      <c r="AG172" s="66" t="s">
        <v>74</v>
      </c>
      <c r="AH172" s="66">
        <v>13400</v>
      </c>
      <c r="AI172" s="66">
        <v>4700</v>
      </c>
      <c r="AJ172" s="66" t="s">
        <v>62</v>
      </c>
      <c r="AK172" s="66" t="s">
        <v>57</v>
      </c>
      <c r="AL172" s="66" t="s">
        <v>57</v>
      </c>
      <c r="AM172" s="66" t="s">
        <v>63</v>
      </c>
      <c r="AN172" s="63" t="str">
        <f t="shared" si="24"/>
        <v>Aldergrove</v>
      </c>
      <c r="AO172" s="67" t="str">
        <f t="shared" si="25"/>
        <v>FALSE</v>
      </c>
      <c r="AP172" s="67" t="str">
        <f t="shared" si="26"/>
        <v>FALSE</v>
      </c>
    </row>
    <row r="173" spans="2:42" x14ac:dyDescent="0.25">
      <c r="B173" s="174">
        <v>8076</v>
      </c>
      <c r="C173" s="6" t="str">
        <f t="shared" si="18"/>
        <v>Matsqui*</v>
      </c>
      <c r="D173" s="4" t="s">
        <v>62</v>
      </c>
      <c r="E173" s="5" t="s">
        <v>62</v>
      </c>
      <c r="F173" s="5" t="s">
        <v>62</v>
      </c>
      <c r="G173" s="5" t="s">
        <v>2542</v>
      </c>
      <c r="H173" s="5" t="s">
        <v>2540</v>
      </c>
      <c r="I173" s="299"/>
      <c r="J173" s="346"/>
      <c r="K173" s="346"/>
      <c r="L173" s="346"/>
      <c r="M173" s="347"/>
      <c r="N173" s="1"/>
      <c r="O173" s="2"/>
      <c r="P173" s="194"/>
      <c r="Q173" s="343" t="str">
        <f t="shared" si="19"/>
        <v/>
      </c>
      <c r="R173" s="210" t="str">
        <f t="shared" si="20"/>
        <v/>
      </c>
      <c r="S173" s="211" t="str">
        <f t="shared" si="21"/>
        <v/>
      </c>
      <c r="T173" s="215"/>
      <c r="U173" s="213">
        <f t="shared" si="22"/>
        <v>0</v>
      </c>
      <c r="V173" s="217">
        <f t="shared" si="23"/>
        <v>0</v>
      </c>
      <c r="W173" s="215"/>
      <c r="X173" s="215"/>
      <c r="Y173" s="213">
        <f>IF(AB173="Y",COUNT(#REF!), "")</f>
        <v>0</v>
      </c>
      <c r="Z173" s="32"/>
      <c r="AA173" s="66" t="s">
        <v>1326</v>
      </c>
      <c r="AB173" s="64" t="s">
        <v>59</v>
      </c>
      <c r="AC173" s="68">
        <v>49.005994000000001</v>
      </c>
      <c r="AD173" s="68">
        <v>-122.476246</v>
      </c>
      <c r="AE173" s="65" t="s">
        <v>1328</v>
      </c>
      <c r="AF173" s="66">
        <v>8076</v>
      </c>
      <c r="AG173" s="66" t="s">
        <v>66</v>
      </c>
      <c r="AH173" s="66">
        <v>839</v>
      </c>
      <c r="AI173" s="66">
        <v>402</v>
      </c>
      <c r="AJ173" s="66" t="s">
        <v>62</v>
      </c>
      <c r="AK173" s="66" t="s">
        <v>57</v>
      </c>
      <c r="AL173" s="66" t="s">
        <v>57</v>
      </c>
      <c r="AM173" s="66" t="s">
        <v>63</v>
      </c>
      <c r="AN173" s="63" t="str">
        <f t="shared" si="24"/>
        <v>Matsqui*</v>
      </c>
      <c r="AO173" s="67" t="str">
        <f t="shared" si="25"/>
        <v>FALSE</v>
      </c>
      <c r="AP173" s="67" t="str">
        <f t="shared" si="26"/>
        <v>FALSE</v>
      </c>
    </row>
    <row r="174" spans="2:42" x14ac:dyDescent="0.25">
      <c r="B174" s="174">
        <v>8077</v>
      </c>
      <c r="C174" s="6" t="str">
        <f t="shared" si="18"/>
        <v>Mission</v>
      </c>
      <c r="D174" s="4" t="s">
        <v>62</v>
      </c>
      <c r="E174" s="5" t="s">
        <v>62</v>
      </c>
      <c r="F174" s="5" t="s">
        <v>62</v>
      </c>
      <c r="G174" s="5" t="s">
        <v>2541</v>
      </c>
      <c r="H174" s="5" t="s">
        <v>2540</v>
      </c>
      <c r="I174" s="299"/>
      <c r="J174" s="346"/>
      <c r="K174" s="346"/>
      <c r="L174" s="346"/>
      <c r="M174" s="347"/>
      <c r="N174" s="1"/>
      <c r="O174" s="2"/>
      <c r="P174" s="194"/>
      <c r="Q174" s="343" t="str">
        <f t="shared" si="19"/>
        <v/>
      </c>
      <c r="R174" s="210" t="str">
        <f t="shared" si="20"/>
        <v/>
      </c>
      <c r="S174" s="211" t="str">
        <f t="shared" si="21"/>
        <v/>
      </c>
      <c r="T174" s="215"/>
      <c r="U174" s="213">
        <f t="shared" si="22"/>
        <v>0</v>
      </c>
      <c r="V174" s="217">
        <f t="shared" si="23"/>
        <v>0</v>
      </c>
      <c r="W174" s="215"/>
      <c r="X174" s="215"/>
      <c r="Y174" s="213" t="str">
        <f>IF(AB174="Y",COUNT(#REF!), "")</f>
        <v/>
      </c>
      <c r="Z174" s="32"/>
      <c r="AA174" s="66" t="s">
        <v>1388</v>
      </c>
      <c r="AB174" s="66" t="s">
        <v>72</v>
      </c>
      <c r="AC174" s="68">
        <v>49.137610000000002</v>
      </c>
      <c r="AD174" s="68">
        <v>-122.303696</v>
      </c>
      <c r="AE174" s="65" t="s">
        <v>1389</v>
      </c>
      <c r="AF174" s="66">
        <v>8077</v>
      </c>
      <c r="AG174" s="66" t="s">
        <v>95</v>
      </c>
      <c r="AH174" s="66">
        <v>28392</v>
      </c>
      <c r="AI174" s="66">
        <v>10090</v>
      </c>
      <c r="AJ174" s="66" t="s">
        <v>62</v>
      </c>
      <c r="AK174" s="66" t="s">
        <v>57</v>
      </c>
      <c r="AL174" s="66" t="s">
        <v>57</v>
      </c>
      <c r="AM174" s="66" t="s">
        <v>63</v>
      </c>
      <c r="AN174" s="63" t="str">
        <f t="shared" si="24"/>
        <v>Mission</v>
      </c>
      <c r="AO174" s="67" t="str">
        <f t="shared" si="25"/>
        <v>FALSE</v>
      </c>
      <c r="AP174" s="67" t="str">
        <f t="shared" si="26"/>
        <v>FALSE</v>
      </c>
    </row>
    <row r="175" spans="2:42" x14ac:dyDescent="0.25">
      <c r="B175" s="174">
        <v>8078</v>
      </c>
      <c r="C175" s="6" t="str">
        <f t="shared" si="18"/>
        <v>Murrayville</v>
      </c>
      <c r="D175" s="4" t="s">
        <v>62</v>
      </c>
      <c r="E175" s="5" t="s">
        <v>62</v>
      </c>
      <c r="F175" s="5" t="s">
        <v>62</v>
      </c>
      <c r="G175" s="5" t="s">
        <v>2542</v>
      </c>
      <c r="H175" s="5" t="s">
        <v>2540</v>
      </c>
      <c r="I175" s="299"/>
      <c r="J175" s="346"/>
      <c r="K175" s="346"/>
      <c r="L175" s="346"/>
      <c r="M175" s="347"/>
      <c r="N175" s="1"/>
      <c r="O175" s="2"/>
      <c r="P175" s="194"/>
      <c r="Q175" s="343" t="str">
        <f t="shared" si="19"/>
        <v/>
      </c>
      <c r="R175" s="210" t="str">
        <f t="shared" si="20"/>
        <v/>
      </c>
      <c r="S175" s="211" t="str">
        <f t="shared" si="21"/>
        <v/>
      </c>
      <c r="T175" s="215"/>
      <c r="U175" s="213">
        <f t="shared" si="22"/>
        <v>0</v>
      </c>
      <c r="V175" s="217">
        <f t="shared" si="23"/>
        <v>0</v>
      </c>
      <c r="W175" s="215"/>
      <c r="X175" s="215"/>
      <c r="Y175" s="213" t="str">
        <f>IF(AB175="Y",COUNT(#REF!), "")</f>
        <v/>
      </c>
      <c r="Z175" s="32"/>
      <c r="AA175" s="66" t="s">
        <v>1432</v>
      </c>
      <c r="AB175" s="66" t="s">
        <v>72</v>
      </c>
      <c r="AC175" s="68">
        <v>49.090418999999997</v>
      </c>
      <c r="AD175" s="68">
        <v>-122.616176</v>
      </c>
      <c r="AE175" s="65" t="s">
        <v>1433</v>
      </c>
      <c r="AF175" s="66">
        <v>8078</v>
      </c>
      <c r="AG175" s="66" t="s">
        <v>95</v>
      </c>
      <c r="AH175" s="66">
        <v>18781</v>
      </c>
      <c r="AI175" s="66">
        <v>6847</v>
      </c>
      <c r="AJ175" s="66" t="s">
        <v>62</v>
      </c>
      <c r="AK175" s="66" t="s">
        <v>57</v>
      </c>
      <c r="AL175" s="66" t="s">
        <v>57</v>
      </c>
      <c r="AM175" s="66" t="s">
        <v>63</v>
      </c>
      <c r="AN175" s="63" t="str">
        <f t="shared" si="24"/>
        <v>Murrayville</v>
      </c>
      <c r="AO175" s="67" t="str">
        <f t="shared" si="25"/>
        <v>FALSE</v>
      </c>
      <c r="AP175" s="67" t="str">
        <f t="shared" si="26"/>
        <v>FALSE</v>
      </c>
    </row>
    <row r="176" spans="2:42" x14ac:dyDescent="0.25">
      <c r="B176" s="174">
        <v>8079</v>
      </c>
      <c r="C176" s="6" t="str">
        <f t="shared" si="18"/>
        <v>Langley</v>
      </c>
      <c r="D176" s="4" t="s">
        <v>62</v>
      </c>
      <c r="E176" s="5" t="s">
        <v>62</v>
      </c>
      <c r="F176" s="5" t="s">
        <v>62</v>
      </c>
      <c r="G176" s="5" t="s">
        <v>2542</v>
      </c>
      <c r="H176" s="5" t="s">
        <v>2540</v>
      </c>
      <c r="I176" s="299"/>
      <c r="J176" s="346"/>
      <c r="K176" s="346"/>
      <c r="L176" s="346"/>
      <c r="M176" s="347"/>
      <c r="N176" s="1"/>
      <c r="O176" s="2"/>
      <c r="P176" s="194"/>
      <c r="Q176" s="343" t="str">
        <f t="shared" si="19"/>
        <v/>
      </c>
      <c r="R176" s="210" t="str">
        <f t="shared" si="20"/>
        <v/>
      </c>
      <c r="S176" s="211" t="str">
        <f t="shared" si="21"/>
        <v/>
      </c>
      <c r="T176" s="215"/>
      <c r="U176" s="213">
        <f t="shared" si="22"/>
        <v>0</v>
      </c>
      <c r="V176" s="217">
        <f t="shared" si="23"/>
        <v>0</v>
      </c>
      <c r="W176" s="215"/>
      <c r="X176" s="215"/>
      <c r="Y176" s="213" t="str">
        <f>IF(AB176="Y",COUNT(#REF!), "")</f>
        <v/>
      </c>
      <c r="Z176" s="32"/>
      <c r="AA176" s="64" t="s">
        <v>1181</v>
      </c>
      <c r="AB176" s="66" t="s">
        <v>72</v>
      </c>
      <c r="AC176" s="65">
        <v>49.10378</v>
      </c>
      <c r="AD176" s="65">
        <v>-122.658835</v>
      </c>
      <c r="AE176" s="65" t="s">
        <v>1182</v>
      </c>
      <c r="AF176" s="64">
        <v>8079</v>
      </c>
      <c r="AG176" s="64" t="s">
        <v>95</v>
      </c>
      <c r="AH176" s="64">
        <v>42137</v>
      </c>
      <c r="AI176" s="64">
        <v>18240</v>
      </c>
      <c r="AJ176" s="64" t="s">
        <v>62</v>
      </c>
      <c r="AK176" s="64" t="s">
        <v>57</v>
      </c>
      <c r="AL176" s="66" t="s">
        <v>62</v>
      </c>
      <c r="AM176" s="66" t="s">
        <v>63</v>
      </c>
      <c r="AN176" s="63" t="str">
        <f t="shared" si="24"/>
        <v>Langley</v>
      </c>
      <c r="AO176" s="67" t="str">
        <f t="shared" si="25"/>
        <v>FALSE</v>
      </c>
      <c r="AP176" s="67" t="str">
        <f t="shared" si="26"/>
        <v>FALSE</v>
      </c>
    </row>
    <row r="177" spans="2:42" x14ac:dyDescent="0.25">
      <c r="B177" s="174">
        <v>8080</v>
      </c>
      <c r="C177" s="6" t="str">
        <f t="shared" si="18"/>
        <v>White Rock</v>
      </c>
      <c r="D177" s="4" t="s">
        <v>62</v>
      </c>
      <c r="E177" s="5" t="s">
        <v>62</v>
      </c>
      <c r="F177" s="5" t="s">
        <v>62</v>
      </c>
      <c r="G177" s="5" t="s">
        <v>2542</v>
      </c>
      <c r="H177" s="5" t="s">
        <v>2540</v>
      </c>
      <c r="I177" s="299"/>
      <c r="J177" s="346"/>
      <c r="K177" s="346"/>
      <c r="L177" s="346"/>
      <c r="M177" s="347"/>
      <c r="N177" s="1"/>
      <c r="O177" s="2"/>
      <c r="P177" s="194"/>
      <c r="Q177" s="343" t="str">
        <f t="shared" si="19"/>
        <v/>
      </c>
      <c r="R177" s="210" t="str">
        <f t="shared" si="20"/>
        <v/>
      </c>
      <c r="S177" s="211" t="str">
        <f t="shared" si="21"/>
        <v/>
      </c>
      <c r="T177" s="215"/>
      <c r="U177" s="213">
        <f t="shared" si="22"/>
        <v>0</v>
      </c>
      <c r="V177" s="217">
        <f t="shared" si="23"/>
        <v>0</v>
      </c>
      <c r="W177" s="215"/>
      <c r="X177" s="215"/>
      <c r="Y177" s="213" t="str">
        <f>IF(AB177="Y",COUNT(#REF!), "")</f>
        <v/>
      </c>
      <c r="Z177" s="32"/>
      <c r="AA177" s="64" t="s">
        <v>2401</v>
      </c>
      <c r="AB177" s="66" t="s">
        <v>72</v>
      </c>
      <c r="AC177" s="65">
        <v>49.025168999999998</v>
      </c>
      <c r="AD177" s="65">
        <v>-122.796164</v>
      </c>
      <c r="AE177" s="65" t="s">
        <v>2402</v>
      </c>
      <c r="AF177" s="64">
        <v>8080</v>
      </c>
      <c r="AG177" s="64" t="s">
        <v>95</v>
      </c>
      <c r="AH177" s="64">
        <v>58492</v>
      </c>
      <c r="AI177" s="64">
        <v>27051</v>
      </c>
      <c r="AJ177" s="64" t="s">
        <v>62</v>
      </c>
      <c r="AK177" s="64" t="s">
        <v>57</v>
      </c>
      <c r="AL177" s="66" t="s">
        <v>62</v>
      </c>
      <c r="AM177" s="66" t="s">
        <v>63</v>
      </c>
      <c r="AN177" s="63" t="str">
        <f t="shared" si="24"/>
        <v>White Rock</v>
      </c>
      <c r="AO177" s="67" t="str">
        <f t="shared" si="25"/>
        <v>FALSE</v>
      </c>
      <c r="AP177" s="67" t="str">
        <f t="shared" si="26"/>
        <v>FALSE</v>
      </c>
    </row>
    <row r="178" spans="2:42" x14ac:dyDescent="0.25">
      <c r="B178" s="174">
        <v>8082</v>
      </c>
      <c r="C178" s="6" t="str">
        <f t="shared" si="18"/>
        <v>Brookswood</v>
      </c>
      <c r="D178" s="4" t="s">
        <v>62</v>
      </c>
      <c r="E178" s="5" t="s">
        <v>62</v>
      </c>
      <c r="F178" s="5" t="s">
        <v>62</v>
      </c>
      <c r="G178" s="5" t="s">
        <v>2542</v>
      </c>
      <c r="H178" s="5" t="s">
        <v>2540</v>
      </c>
      <c r="I178" s="299"/>
      <c r="J178" s="346"/>
      <c r="K178" s="346"/>
      <c r="L178" s="346"/>
      <c r="M178" s="347"/>
      <c r="N178" s="1"/>
      <c r="O178" s="2"/>
      <c r="P178" s="194"/>
      <c r="Q178" s="343" t="str">
        <f t="shared" si="19"/>
        <v/>
      </c>
      <c r="R178" s="210" t="str">
        <f t="shared" si="20"/>
        <v/>
      </c>
      <c r="S178" s="211" t="str">
        <f t="shared" si="21"/>
        <v/>
      </c>
      <c r="T178" s="215"/>
      <c r="U178" s="213">
        <f t="shared" si="22"/>
        <v>0</v>
      </c>
      <c r="V178" s="217">
        <f t="shared" si="23"/>
        <v>0</v>
      </c>
      <c r="W178" s="215"/>
      <c r="X178" s="215"/>
      <c r="Y178" s="213" t="str">
        <f>IF(AB178="Y",COUNT(#REF!), "")</f>
        <v/>
      </c>
      <c r="Z178" s="32"/>
      <c r="AA178" s="66" t="s">
        <v>341</v>
      </c>
      <c r="AB178" s="66" t="s">
        <v>72</v>
      </c>
      <c r="AC178" s="68">
        <v>49.071770000000001</v>
      </c>
      <c r="AD178" s="68">
        <v>-122.665988</v>
      </c>
      <c r="AE178" s="65" t="s">
        <v>342</v>
      </c>
      <c r="AF178" s="66">
        <v>8082</v>
      </c>
      <c r="AG178" s="66" t="s">
        <v>95</v>
      </c>
      <c r="AH178" s="66">
        <v>18781</v>
      </c>
      <c r="AI178" s="66">
        <v>6847</v>
      </c>
      <c r="AJ178" s="66" t="s">
        <v>62</v>
      </c>
      <c r="AK178" s="66" t="s">
        <v>57</v>
      </c>
      <c r="AL178" s="66" t="s">
        <v>57</v>
      </c>
      <c r="AM178" s="66" t="s">
        <v>63</v>
      </c>
      <c r="AN178" s="63" t="str">
        <f t="shared" si="24"/>
        <v>Brookswood</v>
      </c>
      <c r="AO178" s="67" t="str">
        <f t="shared" si="25"/>
        <v>FALSE</v>
      </c>
      <c r="AP178" s="67" t="str">
        <f t="shared" si="26"/>
        <v>FALSE</v>
      </c>
    </row>
    <row r="179" spans="2:42" x14ac:dyDescent="0.25">
      <c r="B179" s="174">
        <v>8083</v>
      </c>
      <c r="C179" s="6" t="str">
        <f t="shared" si="18"/>
        <v>Fern Ridge</v>
      </c>
      <c r="D179" s="4" t="s">
        <v>62</v>
      </c>
      <c r="E179" s="5" t="s">
        <v>62</v>
      </c>
      <c r="F179" s="5" t="s">
        <v>62</v>
      </c>
      <c r="G179" s="5" t="s">
        <v>2542</v>
      </c>
      <c r="H179" s="5" t="s">
        <v>2540</v>
      </c>
      <c r="I179" s="299"/>
      <c r="J179" s="346"/>
      <c r="K179" s="346"/>
      <c r="L179" s="346"/>
      <c r="M179" s="347"/>
      <c r="N179" s="1"/>
      <c r="O179" s="2"/>
      <c r="P179" s="194"/>
      <c r="Q179" s="343" t="str">
        <f t="shared" si="19"/>
        <v/>
      </c>
      <c r="R179" s="210" t="str">
        <f t="shared" si="20"/>
        <v/>
      </c>
      <c r="S179" s="211" t="str">
        <f t="shared" si="21"/>
        <v/>
      </c>
      <c r="T179" s="215"/>
      <c r="U179" s="213">
        <f t="shared" si="22"/>
        <v>0</v>
      </c>
      <c r="V179" s="217">
        <f t="shared" si="23"/>
        <v>0</v>
      </c>
      <c r="W179" s="215"/>
      <c r="X179" s="215"/>
      <c r="Y179" s="213" t="str">
        <f>IF(AB179="Y",COUNT(#REF!), "")</f>
        <v/>
      </c>
      <c r="Z179" s="32"/>
      <c r="AA179" s="66" t="s">
        <v>764</v>
      </c>
      <c r="AB179" s="66" t="s">
        <v>72</v>
      </c>
      <c r="AC179" s="68">
        <v>49.048302999999997</v>
      </c>
      <c r="AD179" s="68">
        <v>-122.65556100000001</v>
      </c>
      <c r="AE179" s="65" t="s">
        <v>765</v>
      </c>
      <c r="AF179" s="66">
        <v>8083</v>
      </c>
      <c r="AG179" s="66" t="s">
        <v>95</v>
      </c>
      <c r="AH179" s="66">
        <v>5860</v>
      </c>
      <c r="AI179" s="66">
        <v>2423</v>
      </c>
      <c r="AJ179" s="66" t="s">
        <v>62</v>
      </c>
      <c r="AK179" s="66" t="s">
        <v>57</v>
      </c>
      <c r="AL179" s="66" t="s">
        <v>57</v>
      </c>
      <c r="AM179" s="66" t="s">
        <v>63</v>
      </c>
      <c r="AN179" s="63" t="str">
        <f t="shared" si="24"/>
        <v>Fern Ridge</v>
      </c>
      <c r="AO179" s="67" t="str">
        <f t="shared" si="25"/>
        <v>FALSE</v>
      </c>
      <c r="AP179" s="67" t="str">
        <f t="shared" si="26"/>
        <v>FALSE</v>
      </c>
    </row>
    <row r="180" spans="2:42" x14ac:dyDescent="0.25">
      <c r="B180" s="174">
        <v>8084</v>
      </c>
      <c r="C180" s="6" t="str">
        <f t="shared" si="18"/>
        <v>Walnut Grove</v>
      </c>
      <c r="D180" s="4" t="s">
        <v>62</v>
      </c>
      <c r="E180" s="5" t="s">
        <v>62</v>
      </c>
      <c r="F180" s="5" t="s">
        <v>62</v>
      </c>
      <c r="G180" s="5" t="s">
        <v>2542</v>
      </c>
      <c r="H180" s="5" t="s">
        <v>2540</v>
      </c>
      <c r="I180" s="299"/>
      <c r="J180" s="346"/>
      <c r="K180" s="346"/>
      <c r="L180" s="346"/>
      <c r="M180" s="347"/>
      <c r="N180" s="1"/>
      <c r="O180" s="2"/>
      <c r="P180" s="194"/>
      <c r="Q180" s="343" t="str">
        <f t="shared" si="19"/>
        <v/>
      </c>
      <c r="R180" s="210" t="str">
        <f t="shared" si="20"/>
        <v/>
      </c>
      <c r="S180" s="211" t="str">
        <f t="shared" si="21"/>
        <v/>
      </c>
      <c r="T180" s="215"/>
      <c r="U180" s="213">
        <f t="shared" si="22"/>
        <v>0</v>
      </c>
      <c r="V180" s="217">
        <f t="shared" si="23"/>
        <v>0</v>
      </c>
      <c r="W180" s="215"/>
      <c r="X180" s="215"/>
      <c r="Y180" s="213" t="str">
        <f>IF(AB180="Y",COUNT(#REF!), "")</f>
        <v/>
      </c>
      <c r="Z180" s="32"/>
      <c r="AA180" s="66" t="s">
        <v>2343</v>
      </c>
      <c r="AB180" s="66" t="s">
        <v>72</v>
      </c>
      <c r="AC180" s="68">
        <v>49.180554999999998</v>
      </c>
      <c r="AD180" s="68">
        <v>-122.64819199999999</v>
      </c>
      <c r="AE180" s="65" t="s">
        <v>2344</v>
      </c>
      <c r="AF180" s="66">
        <v>8084</v>
      </c>
      <c r="AG180" s="66" t="s">
        <v>74</v>
      </c>
      <c r="AH180" s="66">
        <v>30091</v>
      </c>
      <c r="AI180" s="66">
        <v>10896</v>
      </c>
      <c r="AJ180" s="66" t="s">
        <v>62</v>
      </c>
      <c r="AK180" s="66" t="s">
        <v>57</v>
      </c>
      <c r="AL180" s="66" t="s">
        <v>62</v>
      </c>
      <c r="AM180" s="66" t="s">
        <v>63</v>
      </c>
      <c r="AN180" s="63" t="str">
        <f t="shared" si="24"/>
        <v>Walnut Grove</v>
      </c>
      <c r="AO180" s="67" t="str">
        <f t="shared" si="25"/>
        <v>FALSE</v>
      </c>
      <c r="AP180" s="67" t="str">
        <f t="shared" si="26"/>
        <v>FALSE</v>
      </c>
    </row>
    <row r="181" spans="2:42" x14ac:dyDescent="0.25">
      <c r="B181" s="174">
        <v>8085</v>
      </c>
      <c r="C181" s="6" t="str">
        <f t="shared" si="18"/>
        <v>Fort Langley</v>
      </c>
      <c r="D181" s="4" t="s">
        <v>62</v>
      </c>
      <c r="E181" s="5" t="s">
        <v>62</v>
      </c>
      <c r="F181" s="5" t="s">
        <v>62</v>
      </c>
      <c r="G181" s="5" t="s">
        <v>2542</v>
      </c>
      <c r="H181" s="5" t="s">
        <v>2540</v>
      </c>
      <c r="I181" s="299"/>
      <c r="J181" s="346"/>
      <c r="K181" s="346"/>
      <c r="L181" s="346"/>
      <c r="M181" s="347"/>
      <c r="N181" s="1"/>
      <c r="O181" s="2"/>
      <c r="P181" s="194"/>
      <c r="Q181" s="343" t="str">
        <f t="shared" si="19"/>
        <v/>
      </c>
      <c r="R181" s="210" t="str">
        <f t="shared" si="20"/>
        <v/>
      </c>
      <c r="S181" s="211" t="str">
        <f t="shared" si="21"/>
        <v/>
      </c>
      <c r="T181" s="215"/>
      <c r="U181" s="213">
        <f t="shared" si="22"/>
        <v>0</v>
      </c>
      <c r="V181" s="217">
        <f t="shared" si="23"/>
        <v>0</v>
      </c>
      <c r="W181" s="215"/>
      <c r="X181" s="215"/>
      <c r="Y181" s="213" t="str">
        <f>IF(AB181="Y",COUNT(#REF!), "")</f>
        <v/>
      </c>
      <c r="Z181" s="32"/>
      <c r="AA181" s="64" t="s">
        <v>786</v>
      </c>
      <c r="AB181" s="64" t="s">
        <v>72</v>
      </c>
      <c r="AC181" s="65">
        <v>49.166701000000003</v>
      </c>
      <c r="AD181" s="65">
        <v>-122.58329999999999</v>
      </c>
      <c r="AE181" s="65" t="s">
        <v>787</v>
      </c>
      <c r="AF181" s="64">
        <v>8085</v>
      </c>
      <c r="AG181" s="64" t="s">
        <v>74</v>
      </c>
      <c r="AH181" s="64">
        <v>5090</v>
      </c>
      <c r="AI181" s="64">
        <v>1930</v>
      </c>
      <c r="AJ181" s="64" t="s">
        <v>62</v>
      </c>
      <c r="AK181" s="64" t="s">
        <v>57</v>
      </c>
      <c r="AL181" s="66" t="s">
        <v>57</v>
      </c>
      <c r="AM181" s="66" t="s">
        <v>63</v>
      </c>
      <c r="AN181" s="63" t="str">
        <f t="shared" si="24"/>
        <v>Fort Langley</v>
      </c>
      <c r="AO181" s="67" t="str">
        <f t="shared" si="25"/>
        <v>FALSE</v>
      </c>
      <c r="AP181" s="67" t="str">
        <f t="shared" si="26"/>
        <v>FALSE</v>
      </c>
    </row>
    <row r="182" spans="2:42" x14ac:dyDescent="0.25">
      <c r="B182" s="174">
        <v>8086</v>
      </c>
      <c r="C182" s="6" t="str">
        <f t="shared" si="18"/>
        <v>Douglas</v>
      </c>
      <c r="D182" s="4" t="s">
        <v>62</v>
      </c>
      <c r="E182" s="5" t="s">
        <v>62</v>
      </c>
      <c r="F182" s="5" t="s">
        <v>62</v>
      </c>
      <c r="G182" s="5" t="s">
        <v>2542</v>
      </c>
      <c r="H182" s="5" t="s">
        <v>2540</v>
      </c>
      <c r="I182" s="299"/>
      <c r="J182" s="346"/>
      <c r="K182" s="346"/>
      <c r="L182" s="346"/>
      <c r="M182" s="347"/>
      <c r="N182" s="1"/>
      <c r="O182" s="2"/>
      <c r="P182" s="194"/>
      <c r="Q182" s="343" t="str">
        <f t="shared" si="19"/>
        <v/>
      </c>
      <c r="R182" s="210" t="str">
        <f t="shared" si="20"/>
        <v/>
      </c>
      <c r="S182" s="211" t="str">
        <f t="shared" si="21"/>
        <v/>
      </c>
      <c r="T182" s="215"/>
      <c r="U182" s="213">
        <f t="shared" si="22"/>
        <v>0</v>
      </c>
      <c r="V182" s="217">
        <f t="shared" si="23"/>
        <v>0</v>
      </c>
      <c r="W182" s="215"/>
      <c r="X182" s="215"/>
      <c r="Y182" s="213" t="str">
        <f>IF(AB182="Y",COUNT(#REF!), "")</f>
        <v/>
      </c>
      <c r="Z182" s="32"/>
      <c r="AA182" s="66" t="s">
        <v>652</v>
      </c>
      <c r="AB182" s="66" t="s">
        <v>72</v>
      </c>
      <c r="AC182" s="68">
        <v>49.002777999999999</v>
      </c>
      <c r="AD182" s="68">
        <v>-122.735557</v>
      </c>
      <c r="AE182" s="65" t="s">
        <v>653</v>
      </c>
      <c r="AF182" s="66">
        <v>8086</v>
      </c>
      <c r="AG182" s="66" t="s">
        <v>74</v>
      </c>
      <c r="AH182" s="66">
        <v>13775</v>
      </c>
      <c r="AI182" s="66">
        <v>5676</v>
      </c>
      <c r="AJ182" s="66" t="s">
        <v>62</v>
      </c>
      <c r="AK182" s="66" t="s">
        <v>57</v>
      </c>
      <c r="AL182" s="66" t="s">
        <v>57</v>
      </c>
      <c r="AM182" s="66" t="s">
        <v>63</v>
      </c>
      <c r="AN182" s="63" t="str">
        <f t="shared" si="24"/>
        <v>Douglas</v>
      </c>
      <c r="AO182" s="67" t="str">
        <f t="shared" si="25"/>
        <v>FALSE</v>
      </c>
      <c r="AP182" s="67" t="str">
        <f t="shared" si="26"/>
        <v>FALSE</v>
      </c>
    </row>
    <row r="183" spans="2:42" x14ac:dyDescent="0.25">
      <c r="B183" s="174">
        <v>8087</v>
      </c>
      <c r="C183" s="6" t="str">
        <f t="shared" si="18"/>
        <v>South Surrey</v>
      </c>
      <c r="D183" s="4" t="s">
        <v>62</v>
      </c>
      <c r="E183" s="5" t="s">
        <v>62</v>
      </c>
      <c r="F183" s="5" t="s">
        <v>62</v>
      </c>
      <c r="G183" s="5" t="s">
        <v>2542</v>
      </c>
      <c r="H183" s="5" t="s">
        <v>2540</v>
      </c>
      <c r="I183" s="299"/>
      <c r="J183" s="346"/>
      <c r="K183" s="346"/>
      <c r="L183" s="346"/>
      <c r="M183" s="347"/>
      <c r="N183" s="1"/>
      <c r="O183" s="2"/>
      <c r="P183" s="194"/>
      <c r="Q183" s="343" t="str">
        <f t="shared" si="19"/>
        <v/>
      </c>
      <c r="R183" s="210" t="str">
        <f t="shared" si="20"/>
        <v/>
      </c>
      <c r="S183" s="211" t="str">
        <f t="shared" si="21"/>
        <v/>
      </c>
      <c r="T183" s="215"/>
      <c r="U183" s="213">
        <f t="shared" si="22"/>
        <v>0</v>
      </c>
      <c r="V183" s="217">
        <f t="shared" si="23"/>
        <v>0</v>
      </c>
      <c r="W183" s="215"/>
      <c r="X183" s="215"/>
      <c r="Y183" s="213" t="str">
        <f>IF(AB183="Y",COUNT(#REF!), "")</f>
        <v/>
      </c>
      <c r="Z183" s="32"/>
      <c r="AA183" s="64" t="s">
        <v>2040</v>
      </c>
      <c r="AB183" s="66" t="s">
        <v>72</v>
      </c>
      <c r="AC183" s="65">
        <v>49.054281000000003</v>
      </c>
      <c r="AD183" s="65">
        <v>-122.83291699999999</v>
      </c>
      <c r="AE183" s="65" t="s">
        <v>2041</v>
      </c>
      <c r="AF183" s="64">
        <v>8087</v>
      </c>
      <c r="AG183" s="64" t="s">
        <v>95</v>
      </c>
      <c r="AH183" s="64">
        <v>58492</v>
      </c>
      <c r="AI183" s="64">
        <v>27051</v>
      </c>
      <c r="AJ183" s="64" t="s">
        <v>62</v>
      </c>
      <c r="AK183" s="64" t="s">
        <v>57</v>
      </c>
      <c r="AL183" s="66" t="s">
        <v>62</v>
      </c>
      <c r="AM183" s="66" t="s">
        <v>63</v>
      </c>
      <c r="AN183" s="63" t="str">
        <f t="shared" si="24"/>
        <v>South Surrey</v>
      </c>
      <c r="AO183" s="67" t="str">
        <f t="shared" si="25"/>
        <v>FALSE</v>
      </c>
      <c r="AP183" s="67" t="str">
        <f t="shared" si="26"/>
        <v>FALSE</v>
      </c>
    </row>
    <row r="184" spans="2:42" x14ac:dyDescent="0.25">
      <c r="B184" s="174">
        <v>8088</v>
      </c>
      <c r="C184" s="6" t="str">
        <f t="shared" si="18"/>
        <v>Cloverdale</v>
      </c>
      <c r="D184" s="4" t="s">
        <v>62</v>
      </c>
      <c r="E184" s="5" t="s">
        <v>62</v>
      </c>
      <c r="F184" s="5" t="s">
        <v>62</v>
      </c>
      <c r="G184" s="5" t="s">
        <v>2542</v>
      </c>
      <c r="H184" s="5" t="s">
        <v>2540</v>
      </c>
      <c r="I184" s="299"/>
      <c r="J184" s="346"/>
      <c r="K184" s="346"/>
      <c r="L184" s="346"/>
      <c r="M184" s="347"/>
      <c r="N184" s="1"/>
      <c r="O184" s="2"/>
      <c r="P184" s="194"/>
      <c r="Q184" s="343" t="str">
        <f t="shared" si="19"/>
        <v/>
      </c>
      <c r="R184" s="210" t="str">
        <f t="shared" si="20"/>
        <v/>
      </c>
      <c r="S184" s="211" t="str">
        <f t="shared" si="21"/>
        <v/>
      </c>
      <c r="T184" s="215"/>
      <c r="U184" s="213">
        <f t="shared" si="22"/>
        <v>0</v>
      </c>
      <c r="V184" s="217">
        <f t="shared" si="23"/>
        <v>0</v>
      </c>
      <c r="W184" s="215"/>
      <c r="X184" s="215"/>
      <c r="Y184" s="213" t="str">
        <f>IF(AB184="Y",COUNT(#REF!), "")</f>
        <v/>
      </c>
      <c r="Z184" s="32"/>
      <c r="AA184" s="64" t="s">
        <v>506</v>
      </c>
      <c r="AB184" s="66" t="s">
        <v>72</v>
      </c>
      <c r="AC184" s="65">
        <v>49.111722999999998</v>
      </c>
      <c r="AD184" s="65">
        <v>-122.72485500000001</v>
      </c>
      <c r="AE184" s="65" t="s">
        <v>507</v>
      </c>
      <c r="AF184" s="64">
        <v>8088</v>
      </c>
      <c r="AG184" s="64" t="s">
        <v>95</v>
      </c>
      <c r="AH184" s="64">
        <v>31750</v>
      </c>
      <c r="AI184" s="64">
        <v>10828</v>
      </c>
      <c r="AJ184" s="64" t="s">
        <v>62</v>
      </c>
      <c r="AK184" s="64" t="s">
        <v>57</v>
      </c>
      <c r="AL184" s="66" t="s">
        <v>62</v>
      </c>
      <c r="AM184" s="66" t="s">
        <v>63</v>
      </c>
      <c r="AN184" s="63" t="str">
        <f t="shared" si="24"/>
        <v>Cloverdale</v>
      </c>
      <c r="AO184" s="67" t="str">
        <f t="shared" si="25"/>
        <v>FALSE</v>
      </c>
      <c r="AP184" s="67" t="str">
        <f t="shared" si="26"/>
        <v>FALSE</v>
      </c>
    </row>
    <row r="185" spans="2:42" x14ac:dyDescent="0.25">
      <c r="B185" s="174">
        <v>8089</v>
      </c>
      <c r="C185" s="6" t="str">
        <f t="shared" si="18"/>
        <v>Tsawwassen</v>
      </c>
      <c r="D185" s="4" t="s">
        <v>62</v>
      </c>
      <c r="E185" s="5" t="s">
        <v>62</v>
      </c>
      <c r="F185" s="5" t="s">
        <v>62</v>
      </c>
      <c r="G185" s="5" t="s">
        <v>2542</v>
      </c>
      <c r="H185" s="5" t="s">
        <v>2540</v>
      </c>
      <c r="I185" s="299"/>
      <c r="J185" s="346"/>
      <c r="K185" s="346"/>
      <c r="L185" s="346"/>
      <c r="M185" s="347"/>
      <c r="N185" s="1"/>
      <c r="O185" s="2"/>
      <c r="P185" s="194"/>
      <c r="Q185" s="343" t="str">
        <f t="shared" si="19"/>
        <v/>
      </c>
      <c r="R185" s="210" t="str">
        <f t="shared" si="20"/>
        <v/>
      </c>
      <c r="S185" s="211" t="str">
        <f t="shared" si="21"/>
        <v/>
      </c>
      <c r="T185" s="215"/>
      <c r="U185" s="213">
        <f t="shared" si="22"/>
        <v>0</v>
      </c>
      <c r="V185" s="217">
        <f t="shared" si="23"/>
        <v>0</v>
      </c>
      <c r="W185" s="215"/>
      <c r="X185" s="215"/>
      <c r="Y185" s="213" t="str">
        <f>IF(AB185="Y",COUNT(#REF!), "")</f>
        <v/>
      </c>
      <c r="Z185" s="32"/>
      <c r="AA185" s="64" t="s">
        <v>2242</v>
      </c>
      <c r="AB185" s="66" t="s">
        <v>72</v>
      </c>
      <c r="AC185" s="65">
        <v>49.018293</v>
      </c>
      <c r="AD185" s="65">
        <v>-123.080538</v>
      </c>
      <c r="AE185" s="65" t="s">
        <v>2243</v>
      </c>
      <c r="AF185" s="64">
        <v>8089</v>
      </c>
      <c r="AG185" s="64" t="s">
        <v>95</v>
      </c>
      <c r="AH185" s="64">
        <v>8716</v>
      </c>
      <c r="AI185" s="64">
        <v>3354</v>
      </c>
      <c r="AJ185" s="64" t="s">
        <v>62</v>
      </c>
      <c r="AK185" s="64" t="s">
        <v>57</v>
      </c>
      <c r="AL185" s="66" t="s">
        <v>62</v>
      </c>
      <c r="AM185" s="66" t="s">
        <v>63</v>
      </c>
      <c r="AN185" s="63" t="str">
        <f t="shared" si="24"/>
        <v>Tsawwassen</v>
      </c>
      <c r="AO185" s="67" t="str">
        <f t="shared" si="25"/>
        <v>FALSE</v>
      </c>
      <c r="AP185" s="67" t="str">
        <f t="shared" si="26"/>
        <v>FALSE</v>
      </c>
    </row>
    <row r="186" spans="2:42" x14ac:dyDescent="0.25">
      <c r="B186" s="174">
        <v>8090</v>
      </c>
      <c r="C186" s="6" t="str">
        <f t="shared" si="18"/>
        <v>North Delta</v>
      </c>
      <c r="D186" s="4" t="s">
        <v>62</v>
      </c>
      <c r="E186" s="5" t="s">
        <v>62</v>
      </c>
      <c r="F186" s="5" t="s">
        <v>62</v>
      </c>
      <c r="G186" s="5" t="s">
        <v>2542</v>
      </c>
      <c r="H186" s="5" t="s">
        <v>2540</v>
      </c>
      <c r="I186" s="299"/>
      <c r="J186" s="346"/>
      <c r="K186" s="346"/>
      <c r="L186" s="346"/>
      <c r="M186" s="347"/>
      <c r="N186" s="1"/>
      <c r="O186" s="2"/>
      <c r="P186" s="194"/>
      <c r="Q186" s="343" t="str">
        <f t="shared" si="19"/>
        <v/>
      </c>
      <c r="R186" s="210" t="str">
        <f t="shared" si="20"/>
        <v/>
      </c>
      <c r="S186" s="211" t="str">
        <f t="shared" si="21"/>
        <v/>
      </c>
      <c r="T186" s="215"/>
      <c r="U186" s="213">
        <f t="shared" si="22"/>
        <v>0</v>
      </c>
      <c r="V186" s="217">
        <f t="shared" si="23"/>
        <v>0</v>
      </c>
      <c r="W186" s="215"/>
      <c r="X186" s="215"/>
      <c r="Y186" s="213" t="str">
        <f>IF(AB186="Y",COUNT(#REF!), "")</f>
        <v/>
      </c>
      <c r="Z186" s="32"/>
      <c r="AA186" s="64" t="s">
        <v>1516</v>
      </c>
      <c r="AB186" s="66" t="s">
        <v>72</v>
      </c>
      <c r="AC186" s="65">
        <v>49.154715000000003</v>
      </c>
      <c r="AD186" s="65">
        <v>-122.911401</v>
      </c>
      <c r="AE186" s="65" t="s">
        <v>1517</v>
      </c>
      <c r="AF186" s="64">
        <v>8090</v>
      </c>
      <c r="AG186" s="64" t="s">
        <v>95</v>
      </c>
      <c r="AH186" s="64">
        <v>36651</v>
      </c>
      <c r="AI186" s="64">
        <v>12271</v>
      </c>
      <c r="AJ186" s="64" t="s">
        <v>62</v>
      </c>
      <c r="AK186" s="64" t="s">
        <v>57</v>
      </c>
      <c r="AL186" s="66" t="s">
        <v>62</v>
      </c>
      <c r="AM186" s="66" t="s">
        <v>63</v>
      </c>
      <c r="AN186" s="63" t="str">
        <f t="shared" si="24"/>
        <v>North Delta</v>
      </c>
      <c r="AO186" s="67" t="str">
        <f t="shared" si="25"/>
        <v>FALSE</v>
      </c>
      <c r="AP186" s="67" t="str">
        <f t="shared" si="26"/>
        <v>FALSE</v>
      </c>
    </row>
    <row r="187" spans="2:42" x14ac:dyDescent="0.25">
      <c r="B187" s="174">
        <v>8091</v>
      </c>
      <c r="C187" s="6" t="str">
        <f t="shared" si="18"/>
        <v>Ladner</v>
      </c>
      <c r="D187" s="4" t="s">
        <v>62</v>
      </c>
      <c r="E187" s="5" t="s">
        <v>62</v>
      </c>
      <c r="F187" s="5" t="s">
        <v>62</v>
      </c>
      <c r="G187" s="5" t="s">
        <v>2542</v>
      </c>
      <c r="H187" s="5" t="s">
        <v>2540</v>
      </c>
      <c r="I187" s="299"/>
      <c r="J187" s="346"/>
      <c r="K187" s="346"/>
      <c r="L187" s="346"/>
      <c r="M187" s="347"/>
      <c r="N187" s="1"/>
      <c r="O187" s="2"/>
      <c r="P187" s="194"/>
      <c r="Q187" s="343" t="str">
        <f t="shared" si="19"/>
        <v/>
      </c>
      <c r="R187" s="210" t="str">
        <f t="shared" si="20"/>
        <v/>
      </c>
      <c r="S187" s="211" t="str">
        <f t="shared" si="21"/>
        <v/>
      </c>
      <c r="T187" s="215"/>
      <c r="U187" s="213">
        <f t="shared" si="22"/>
        <v>0</v>
      </c>
      <c r="V187" s="217">
        <f t="shared" si="23"/>
        <v>0</v>
      </c>
      <c r="W187" s="215"/>
      <c r="X187" s="215"/>
      <c r="Y187" s="213" t="str">
        <f>IF(AB187="Y",COUNT(#REF!), "")</f>
        <v/>
      </c>
      <c r="Z187" s="32"/>
      <c r="AA187" s="64" t="s">
        <v>1157</v>
      </c>
      <c r="AB187" s="66" t="s">
        <v>72</v>
      </c>
      <c r="AC187" s="65">
        <v>49.091665999999996</v>
      </c>
      <c r="AD187" s="65">
        <v>-123.077777</v>
      </c>
      <c r="AE187" s="65" t="s">
        <v>1158</v>
      </c>
      <c r="AF187" s="64">
        <v>8091</v>
      </c>
      <c r="AG187" s="64" t="s">
        <v>95</v>
      </c>
      <c r="AH187" s="64">
        <v>17508</v>
      </c>
      <c r="AI187" s="64">
        <v>6865</v>
      </c>
      <c r="AJ187" s="64" t="s">
        <v>62</v>
      </c>
      <c r="AK187" s="64" t="s">
        <v>57</v>
      </c>
      <c r="AL187" s="66" t="s">
        <v>62</v>
      </c>
      <c r="AM187" s="66" t="s">
        <v>63</v>
      </c>
      <c r="AN187" s="63" t="str">
        <f t="shared" si="24"/>
        <v>Ladner</v>
      </c>
      <c r="AO187" s="67" t="str">
        <f t="shared" si="25"/>
        <v>FALSE</v>
      </c>
      <c r="AP187" s="67" t="str">
        <f t="shared" si="26"/>
        <v>FALSE</v>
      </c>
    </row>
    <row r="188" spans="2:42" x14ac:dyDescent="0.25">
      <c r="B188" s="174">
        <v>8092</v>
      </c>
      <c r="C188" s="6" t="str">
        <f t="shared" si="18"/>
        <v>Richmond</v>
      </c>
      <c r="D188" s="4" t="s">
        <v>62</v>
      </c>
      <c r="E188" s="5" t="s">
        <v>62</v>
      </c>
      <c r="F188" s="5" t="s">
        <v>62</v>
      </c>
      <c r="G188" s="5" t="s">
        <v>2542</v>
      </c>
      <c r="H188" s="5" t="s">
        <v>2540</v>
      </c>
      <c r="I188" s="299"/>
      <c r="J188" s="346"/>
      <c r="K188" s="346"/>
      <c r="L188" s="346"/>
      <c r="M188" s="347"/>
      <c r="N188" s="1"/>
      <c r="O188" s="2"/>
      <c r="P188" s="194"/>
      <c r="Q188" s="343" t="str">
        <f t="shared" si="19"/>
        <v/>
      </c>
      <c r="R188" s="210" t="str">
        <f t="shared" si="20"/>
        <v/>
      </c>
      <c r="S188" s="211" t="str">
        <f t="shared" si="21"/>
        <v/>
      </c>
      <c r="T188" s="215"/>
      <c r="U188" s="213">
        <f t="shared" si="22"/>
        <v>0</v>
      </c>
      <c r="V188" s="217">
        <f t="shared" si="23"/>
        <v>0</v>
      </c>
      <c r="W188" s="215"/>
      <c r="X188" s="215"/>
      <c r="Y188" s="213" t="str">
        <f>IF(AB188="Y",COUNT(#REF!), "")</f>
        <v/>
      </c>
      <c r="Z188" s="32"/>
      <c r="AA188" s="66" t="s">
        <v>1778</v>
      </c>
      <c r="AB188" s="66" t="s">
        <v>72</v>
      </c>
      <c r="AC188" s="68">
        <v>49.153855999999998</v>
      </c>
      <c r="AD188" s="68">
        <v>-123.158203</v>
      </c>
      <c r="AE188" s="65" t="s">
        <v>1779</v>
      </c>
      <c r="AF188" s="66">
        <v>8092</v>
      </c>
      <c r="AG188" s="66" t="s">
        <v>95</v>
      </c>
      <c r="AH188" s="66">
        <v>87485</v>
      </c>
      <c r="AI188" s="66">
        <v>32467</v>
      </c>
      <c r="AJ188" s="66" t="s">
        <v>62</v>
      </c>
      <c r="AK188" s="66" t="s">
        <v>57</v>
      </c>
      <c r="AL188" s="66" t="s">
        <v>57</v>
      </c>
      <c r="AM188" s="66" t="s">
        <v>63</v>
      </c>
      <c r="AN188" s="63" t="str">
        <f t="shared" si="24"/>
        <v>Richmond</v>
      </c>
      <c r="AO188" s="67" t="str">
        <f t="shared" si="25"/>
        <v>FALSE</v>
      </c>
      <c r="AP188" s="67" t="str">
        <f t="shared" si="26"/>
        <v>FALSE</v>
      </c>
    </row>
    <row r="189" spans="2:42" x14ac:dyDescent="0.25">
      <c r="B189" s="174">
        <v>8094</v>
      </c>
      <c r="C189" s="6" t="str">
        <f t="shared" si="18"/>
        <v>Leq' a: mel</v>
      </c>
      <c r="D189" s="4" t="s">
        <v>62</v>
      </c>
      <c r="E189" s="5" t="s">
        <v>62</v>
      </c>
      <c r="F189" s="5" t="s">
        <v>62</v>
      </c>
      <c r="G189" s="5" t="s">
        <v>2541</v>
      </c>
      <c r="H189" s="5" t="s">
        <v>2540</v>
      </c>
      <c r="I189" s="299"/>
      <c r="J189" s="346"/>
      <c r="K189" s="346"/>
      <c r="L189" s="346"/>
      <c r="M189" s="347"/>
      <c r="N189" s="1"/>
      <c r="O189" s="2"/>
      <c r="P189" s="194"/>
      <c r="Q189" s="343" t="str">
        <f t="shared" si="19"/>
        <v/>
      </c>
      <c r="R189" s="210" t="str">
        <f t="shared" si="20"/>
        <v/>
      </c>
      <c r="S189" s="211" t="str">
        <f t="shared" si="21"/>
        <v/>
      </c>
      <c r="T189" s="215"/>
      <c r="U189" s="213">
        <f t="shared" si="22"/>
        <v>0</v>
      </c>
      <c r="V189" s="217">
        <f t="shared" si="23"/>
        <v>0</v>
      </c>
      <c r="W189" s="215"/>
      <c r="X189" s="215"/>
      <c r="Y189" s="213" t="str">
        <f>IF(AB189="Y",COUNT(#REF!), "")</f>
        <v/>
      </c>
      <c r="Z189" s="32"/>
      <c r="AA189" s="64" t="s">
        <v>1211</v>
      </c>
      <c r="AB189" s="64" t="s">
        <v>72</v>
      </c>
      <c r="AC189" s="65">
        <v>49.167068999999998</v>
      </c>
      <c r="AD189" s="65">
        <v>-122.086376</v>
      </c>
      <c r="AE189" s="65" t="s">
        <v>1212</v>
      </c>
      <c r="AF189" s="64">
        <v>8094</v>
      </c>
      <c r="AG189" s="64" t="s">
        <v>74</v>
      </c>
      <c r="AH189" s="64">
        <v>470</v>
      </c>
      <c r="AI189" s="64">
        <v>206</v>
      </c>
      <c r="AJ189" s="64" t="s">
        <v>62</v>
      </c>
      <c r="AK189" s="64" t="s">
        <v>57</v>
      </c>
      <c r="AL189" s="66" t="s">
        <v>62</v>
      </c>
      <c r="AM189" s="66" t="s">
        <v>63</v>
      </c>
      <c r="AN189" s="63" t="str">
        <f t="shared" si="24"/>
        <v>Leq' a: mel</v>
      </c>
      <c r="AO189" s="67" t="str">
        <f t="shared" si="25"/>
        <v>FALSE</v>
      </c>
      <c r="AP189" s="67" t="str">
        <f t="shared" si="26"/>
        <v>FALSE</v>
      </c>
    </row>
    <row r="190" spans="2:42" x14ac:dyDescent="0.25">
      <c r="B190" s="174">
        <v>8096</v>
      </c>
      <c r="C190" s="6" t="str">
        <f t="shared" si="18"/>
        <v>Leq' a: mel*</v>
      </c>
      <c r="D190" s="4" t="s">
        <v>62</v>
      </c>
      <c r="E190" s="5" t="s">
        <v>62</v>
      </c>
      <c r="F190" s="5" t="s">
        <v>62</v>
      </c>
      <c r="G190" s="5" t="s">
        <v>2541</v>
      </c>
      <c r="H190" s="5" t="s">
        <v>2540</v>
      </c>
      <c r="I190" s="299"/>
      <c r="J190" s="346"/>
      <c r="K190" s="346"/>
      <c r="L190" s="346"/>
      <c r="M190" s="347"/>
      <c r="N190" s="1"/>
      <c r="O190" s="2"/>
      <c r="P190" s="194"/>
      <c r="Q190" s="343" t="str">
        <f t="shared" si="19"/>
        <v/>
      </c>
      <c r="R190" s="210" t="str">
        <f t="shared" si="20"/>
        <v/>
      </c>
      <c r="S190" s="211" t="str">
        <f t="shared" si="21"/>
        <v/>
      </c>
      <c r="T190" s="215"/>
      <c r="U190" s="213">
        <f t="shared" si="22"/>
        <v>0</v>
      </c>
      <c r="V190" s="217">
        <f t="shared" si="23"/>
        <v>0</v>
      </c>
      <c r="W190" s="215"/>
      <c r="X190" s="215"/>
      <c r="Y190" s="213">
        <f>IF(AB190="Y",COUNT(#REF!), "")</f>
        <v>0</v>
      </c>
      <c r="Z190" s="32"/>
      <c r="AA190" s="66" t="s">
        <v>1211</v>
      </c>
      <c r="AB190" s="64" t="s">
        <v>59</v>
      </c>
      <c r="AC190" s="68">
        <v>49.209032000000001</v>
      </c>
      <c r="AD190" s="68">
        <v>-122.023377</v>
      </c>
      <c r="AE190" s="65" t="s">
        <v>1213</v>
      </c>
      <c r="AF190" s="66">
        <v>8096</v>
      </c>
      <c r="AG190" s="66" t="s">
        <v>61</v>
      </c>
      <c r="AH190" s="66">
        <v>796</v>
      </c>
      <c r="AI190" s="66">
        <v>432</v>
      </c>
      <c r="AJ190" s="66" t="s">
        <v>62</v>
      </c>
      <c r="AK190" s="66" t="s">
        <v>57</v>
      </c>
      <c r="AL190" s="66" t="s">
        <v>62</v>
      </c>
      <c r="AM190" s="66" t="s">
        <v>63</v>
      </c>
      <c r="AN190" s="63" t="str">
        <f t="shared" si="24"/>
        <v>Leq' a: mel*</v>
      </c>
      <c r="AO190" s="67" t="str">
        <f t="shared" si="25"/>
        <v>FALSE</v>
      </c>
      <c r="AP190" s="67" t="str">
        <f t="shared" si="26"/>
        <v>FALSE</v>
      </c>
    </row>
    <row r="191" spans="2:42" x14ac:dyDescent="0.25">
      <c r="B191" s="174">
        <v>8097</v>
      </c>
      <c r="C191" s="6" t="str">
        <f t="shared" si="18"/>
        <v>Lake Errock</v>
      </c>
      <c r="D191" s="4" t="s">
        <v>62</v>
      </c>
      <c r="E191" s="5" t="s">
        <v>62</v>
      </c>
      <c r="F191" s="5" t="s">
        <v>62</v>
      </c>
      <c r="G191" s="5" t="s">
        <v>2541</v>
      </c>
      <c r="H191" s="5" t="s">
        <v>2540</v>
      </c>
      <c r="I191" s="299"/>
      <c r="J191" s="346"/>
      <c r="K191" s="346"/>
      <c r="L191" s="346"/>
      <c r="M191" s="347"/>
      <c r="N191" s="1"/>
      <c r="O191" s="2"/>
      <c r="P191" s="194"/>
      <c r="Q191" s="343" t="str">
        <f t="shared" si="19"/>
        <v/>
      </c>
      <c r="R191" s="210" t="str">
        <f t="shared" si="20"/>
        <v/>
      </c>
      <c r="S191" s="211" t="str">
        <f t="shared" si="21"/>
        <v/>
      </c>
      <c r="T191" s="215"/>
      <c r="U191" s="213">
        <f t="shared" si="22"/>
        <v>0</v>
      </c>
      <c r="V191" s="217">
        <f t="shared" si="23"/>
        <v>0</v>
      </c>
      <c r="W191" s="215"/>
      <c r="X191" s="215"/>
      <c r="Y191" s="213" t="str">
        <f>IF(AB191="Y",COUNT(#REF!), "")</f>
        <v/>
      </c>
      <c r="Z191" s="32"/>
      <c r="AA191" s="66" t="s">
        <v>1171</v>
      </c>
      <c r="AB191" s="64" t="s">
        <v>72</v>
      </c>
      <c r="AC191" s="68">
        <v>49.229101999999997</v>
      </c>
      <c r="AD191" s="68">
        <v>-122.011596</v>
      </c>
      <c r="AE191" s="65" t="s">
        <v>1172</v>
      </c>
      <c r="AF191" s="66">
        <v>8097</v>
      </c>
      <c r="AG191" s="66" t="s">
        <v>74</v>
      </c>
      <c r="AH191" s="66">
        <v>796</v>
      </c>
      <c r="AI191" s="66">
        <v>432</v>
      </c>
      <c r="AJ191" s="66" t="s">
        <v>62</v>
      </c>
      <c r="AK191" s="66" t="s">
        <v>57</v>
      </c>
      <c r="AL191" s="66" t="s">
        <v>62</v>
      </c>
      <c r="AM191" s="66" t="s">
        <v>63</v>
      </c>
      <c r="AN191" s="63" t="str">
        <f t="shared" si="24"/>
        <v>Lake Errock</v>
      </c>
      <c r="AO191" s="67" t="str">
        <f t="shared" si="25"/>
        <v>FALSE</v>
      </c>
      <c r="AP191" s="67" t="str">
        <f t="shared" si="26"/>
        <v>FALSE</v>
      </c>
    </row>
    <row r="192" spans="2:42" x14ac:dyDescent="0.25">
      <c r="B192" s="174">
        <v>8099</v>
      </c>
      <c r="C192" s="6" t="str">
        <f t="shared" si="18"/>
        <v>Durieu</v>
      </c>
      <c r="D192" s="4" t="s">
        <v>62</v>
      </c>
      <c r="E192" s="5" t="s">
        <v>62</v>
      </c>
      <c r="F192" s="5" t="s">
        <v>62</v>
      </c>
      <c r="G192" s="5" t="s">
        <v>2541</v>
      </c>
      <c r="H192" s="5" t="s">
        <v>2540</v>
      </c>
      <c r="I192" s="299"/>
      <c r="J192" s="346"/>
      <c r="K192" s="346"/>
      <c r="L192" s="346"/>
      <c r="M192" s="347"/>
      <c r="N192" s="1"/>
      <c r="O192" s="2"/>
      <c r="P192" s="194"/>
      <c r="Q192" s="343" t="str">
        <f t="shared" si="19"/>
        <v/>
      </c>
      <c r="R192" s="210" t="str">
        <f t="shared" si="20"/>
        <v/>
      </c>
      <c r="S192" s="211" t="str">
        <f t="shared" si="21"/>
        <v/>
      </c>
      <c r="T192" s="215"/>
      <c r="U192" s="213">
        <f t="shared" si="22"/>
        <v>0</v>
      </c>
      <c r="V192" s="217">
        <f t="shared" si="23"/>
        <v>0</v>
      </c>
      <c r="W192" s="215"/>
      <c r="X192" s="215"/>
      <c r="Y192" s="213" t="str">
        <f>IF(AB192="Y",COUNT(#REF!), "")</f>
        <v/>
      </c>
      <c r="Z192" s="32"/>
      <c r="AA192" s="66" t="s">
        <v>673</v>
      </c>
      <c r="AB192" s="64" t="s">
        <v>72</v>
      </c>
      <c r="AC192" s="68">
        <v>49.217533000000003</v>
      </c>
      <c r="AD192" s="68">
        <v>-122.235034</v>
      </c>
      <c r="AE192" s="65" t="s">
        <v>674</v>
      </c>
      <c r="AF192" s="66">
        <v>8099</v>
      </c>
      <c r="AG192" s="66" t="s">
        <v>74</v>
      </c>
      <c r="AH192" s="66">
        <v>468</v>
      </c>
      <c r="AI192" s="66">
        <v>214</v>
      </c>
      <c r="AJ192" s="66" t="s">
        <v>57</v>
      </c>
      <c r="AK192" s="66" t="s">
        <v>57</v>
      </c>
      <c r="AL192" s="66" t="s">
        <v>57</v>
      </c>
      <c r="AM192" s="66" t="s">
        <v>63</v>
      </c>
      <c r="AN192" s="63" t="str">
        <f t="shared" si="24"/>
        <v>Durieu</v>
      </c>
      <c r="AO192" s="67" t="str">
        <f t="shared" si="25"/>
        <v>FALSE</v>
      </c>
      <c r="AP192" s="67" t="str">
        <f t="shared" si="26"/>
        <v>FALSE</v>
      </c>
    </row>
    <row r="193" spans="2:42" x14ac:dyDescent="0.25">
      <c r="B193" s="174">
        <v>8100</v>
      </c>
      <c r="C193" s="6" t="str">
        <f t="shared" si="18"/>
        <v>Hatzic Island</v>
      </c>
      <c r="D193" s="4" t="s">
        <v>62</v>
      </c>
      <c r="E193" s="5" t="s">
        <v>62</v>
      </c>
      <c r="F193" s="5" t="s">
        <v>62</v>
      </c>
      <c r="G193" s="5" t="s">
        <v>2541</v>
      </c>
      <c r="H193" s="5" t="s">
        <v>2540</v>
      </c>
      <c r="I193" s="299"/>
      <c r="J193" s="346"/>
      <c r="K193" s="346"/>
      <c r="L193" s="346"/>
      <c r="M193" s="347"/>
      <c r="N193" s="1"/>
      <c r="O193" s="2"/>
      <c r="P193" s="194"/>
      <c r="Q193" s="343" t="str">
        <f t="shared" si="19"/>
        <v/>
      </c>
      <c r="R193" s="210" t="str">
        <f t="shared" si="20"/>
        <v/>
      </c>
      <c r="S193" s="211" t="str">
        <f t="shared" si="21"/>
        <v/>
      </c>
      <c r="T193" s="215"/>
      <c r="U193" s="213">
        <f t="shared" si="22"/>
        <v>0</v>
      </c>
      <c r="V193" s="217">
        <f t="shared" si="23"/>
        <v>0</v>
      </c>
      <c r="W193" s="215"/>
      <c r="X193" s="215"/>
      <c r="Y193" s="213" t="str">
        <f>IF(AB193="Y",COUNT(#REF!), "")</f>
        <v/>
      </c>
      <c r="Z193" s="32"/>
      <c r="AA193" s="64" t="s">
        <v>947</v>
      </c>
      <c r="AB193" s="66" t="s">
        <v>72</v>
      </c>
      <c r="AC193" s="65">
        <v>49.162449000000002</v>
      </c>
      <c r="AD193" s="65">
        <v>-122.236412</v>
      </c>
      <c r="AE193" s="65" t="s">
        <v>948</v>
      </c>
      <c r="AF193" s="64">
        <v>8100</v>
      </c>
      <c r="AG193" s="64" t="s">
        <v>74</v>
      </c>
      <c r="AH193" s="64">
        <v>5342</v>
      </c>
      <c r="AI193" s="64">
        <v>2138</v>
      </c>
      <c r="AJ193" s="64" t="s">
        <v>62</v>
      </c>
      <c r="AK193" s="64" t="s">
        <v>57</v>
      </c>
      <c r="AL193" s="66" t="s">
        <v>62</v>
      </c>
      <c r="AM193" s="66" t="s">
        <v>63</v>
      </c>
      <c r="AN193" s="63" t="str">
        <f t="shared" si="24"/>
        <v>Hatzic Island</v>
      </c>
      <c r="AO193" s="67" t="str">
        <f t="shared" si="25"/>
        <v>FALSE</v>
      </c>
      <c r="AP193" s="67" t="str">
        <f t="shared" si="26"/>
        <v>FALSE</v>
      </c>
    </row>
    <row r="194" spans="2:42" x14ac:dyDescent="0.25">
      <c r="B194" s="174">
        <v>8101</v>
      </c>
      <c r="C194" s="6" t="str">
        <f t="shared" si="18"/>
        <v>Baker Trails</v>
      </c>
      <c r="D194" s="4" t="s">
        <v>62</v>
      </c>
      <c r="E194" s="5" t="s">
        <v>62</v>
      </c>
      <c r="F194" s="5" t="s">
        <v>62</v>
      </c>
      <c r="G194" s="5" t="s">
        <v>2541</v>
      </c>
      <c r="H194" s="5" t="s">
        <v>2540</v>
      </c>
      <c r="I194" s="299"/>
      <c r="J194" s="346"/>
      <c r="K194" s="346"/>
      <c r="L194" s="346"/>
      <c r="M194" s="347"/>
      <c r="N194" s="1"/>
      <c r="O194" s="2"/>
      <c r="P194" s="194"/>
      <c r="Q194" s="343" t="str">
        <f t="shared" si="19"/>
        <v/>
      </c>
      <c r="R194" s="210" t="str">
        <f t="shared" si="20"/>
        <v/>
      </c>
      <c r="S194" s="211" t="str">
        <f t="shared" si="21"/>
        <v/>
      </c>
      <c r="T194" s="215"/>
      <c r="U194" s="213">
        <f t="shared" si="22"/>
        <v>0</v>
      </c>
      <c r="V194" s="217">
        <f t="shared" si="23"/>
        <v>0</v>
      </c>
      <c r="W194" s="215"/>
      <c r="X194" s="215"/>
      <c r="Y194" s="213" t="str">
        <f>IF(AB194="Y",COUNT(#REF!), "")</f>
        <v/>
      </c>
      <c r="Z194" s="32"/>
      <c r="AA194" s="64" t="s">
        <v>177</v>
      </c>
      <c r="AB194" s="64" t="s">
        <v>72</v>
      </c>
      <c r="AC194" s="65">
        <v>49.085388000000002</v>
      </c>
      <c r="AD194" s="65">
        <v>-121.92677</v>
      </c>
      <c r="AE194" s="65" t="s">
        <v>178</v>
      </c>
      <c r="AF194" s="64">
        <v>8101</v>
      </c>
      <c r="AG194" s="64" t="s">
        <v>74</v>
      </c>
      <c r="AH194" s="64">
        <v>752</v>
      </c>
      <c r="AI194" s="64">
        <v>326</v>
      </c>
      <c r="AJ194" s="64" t="s">
        <v>57</v>
      </c>
      <c r="AK194" s="64" t="s">
        <v>57</v>
      </c>
      <c r="AL194" s="66" t="s">
        <v>57</v>
      </c>
      <c r="AM194" s="66" t="s">
        <v>63</v>
      </c>
      <c r="AN194" s="63" t="str">
        <f t="shared" si="24"/>
        <v>Baker Trails</v>
      </c>
      <c r="AO194" s="67" t="str">
        <f t="shared" si="25"/>
        <v>FALSE</v>
      </c>
      <c r="AP194" s="67" t="str">
        <f t="shared" si="26"/>
        <v>FALSE</v>
      </c>
    </row>
    <row r="195" spans="2:42" x14ac:dyDescent="0.25">
      <c r="B195" s="174">
        <v>8102</v>
      </c>
      <c r="C195" s="6" t="str">
        <f t="shared" si="18"/>
        <v>Bell Acres</v>
      </c>
      <c r="D195" s="4" t="s">
        <v>62</v>
      </c>
      <c r="E195" s="5" t="s">
        <v>62</v>
      </c>
      <c r="F195" s="5" t="s">
        <v>62</v>
      </c>
      <c r="G195" s="5" t="s">
        <v>2541</v>
      </c>
      <c r="H195" s="5" t="s">
        <v>2540</v>
      </c>
      <c r="I195" s="299"/>
      <c r="J195" s="346"/>
      <c r="K195" s="346"/>
      <c r="L195" s="346"/>
      <c r="M195" s="347"/>
      <c r="N195" s="1"/>
      <c r="O195" s="2"/>
      <c r="P195" s="194"/>
      <c r="Q195" s="343" t="str">
        <f t="shared" si="19"/>
        <v/>
      </c>
      <c r="R195" s="210" t="str">
        <f t="shared" si="20"/>
        <v/>
      </c>
      <c r="S195" s="211" t="str">
        <f t="shared" si="21"/>
        <v/>
      </c>
      <c r="T195" s="215"/>
      <c r="U195" s="213">
        <f t="shared" si="22"/>
        <v>0</v>
      </c>
      <c r="V195" s="217">
        <f t="shared" si="23"/>
        <v>0</v>
      </c>
      <c r="W195" s="215"/>
      <c r="X195" s="215"/>
      <c r="Y195" s="213" t="str">
        <f>IF(AB195="Y",COUNT(#REF!), "")</f>
        <v/>
      </c>
      <c r="Z195" s="32"/>
      <c r="AA195" s="66" t="s">
        <v>222</v>
      </c>
      <c r="AB195" s="66" t="s">
        <v>72</v>
      </c>
      <c r="AC195" s="68">
        <v>49.078048000000003</v>
      </c>
      <c r="AD195" s="68">
        <v>-121.866156</v>
      </c>
      <c r="AE195" s="65" t="s">
        <v>223</v>
      </c>
      <c r="AF195" s="66">
        <v>8102</v>
      </c>
      <c r="AG195" s="66" t="s">
        <v>74</v>
      </c>
      <c r="AH195" s="66">
        <v>1137</v>
      </c>
      <c r="AI195" s="66">
        <v>565</v>
      </c>
      <c r="AJ195" s="66" t="s">
        <v>57</v>
      </c>
      <c r="AK195" s="66" t="s">
        <v>57</v>
      </c>
      <c r="AL195" s="66" t="s">
        <v>57</v>
      </c>
      <c r="AM195" s="66" t="s">
        <v>63</v>
      </c>
      <c r="AN195" s="63" t="str">
        <f t="shared" si="24"/>
        <v>Bell Acres</v>
      </c>
      <c r="AO195" s="67" t="str">
        <f t="shared" si="25"/>
        <v>FALSE</v>
      </c>
      <c r="AP195" s="67" t="str">
        <f t="shared" si="26"/>
        <v>FALSE</v>
      </c>
    </row>
    <row r="196" spans="2:42" x14ac:dyDescent="0.25">
      <c r="B196" s="174">
        <v>8103</v>
      </c>
      <c r="C196" s="6" t="str">
        <f t="shared" si="18"/>
        <v>University Hill</v>
      </c>
      <c r="D196" s="4" t="s">
        <v>62</v>
      </c>
      <c r="E196" s="5" t="s">
        <v>62</v>
      </c>
      <c r="F196" s="5" t="s">
        <v>62</v>
      </c>
      <c r="G196" s="5" t="s">
        <v>2542</v>
      </c>
      <c r="H196" s="5" t="s">
        <v>2540</v>
      </c>
      <c r="I196" s="299"/>
      <c r="J196" s="346"/>
      <c r="K196" s="346"/>
      <c r="L196" s="346"/>
      <c r="M196" s="347"/>
      <c r="N196" s="1"/>
      <c r="O196" s="2"/>
      <c r="P196" s="194"/>
      <c r="Q196" s="343" t="str">
        <f t="shared" si="19"/>
        <v/>
      </c>
      <c r="R196" s="210" t="str">
        <f t="shared" si="20"/>
        <v/>
      </c>
      <c r="S196" s="211" t="str">
        <f t="shared" si="21"/>
        <v/>
      </c>
      <c r="T196" s="215"/>
      <c r="U196" s="213">
        <f t="shared" si="22"/>
        <v>0</v>
      </c>
      <c r="V196" s="217">
        <f t="shared" si="23"/>
        <v>0</v>
      </c>
      <c r="W196" s="215"/>
      <c r="X196" s="215"/>
      <c r="Y196" s="213" t="str">
        <f>IF(AB196="Y",COUNT(#REF!), "")</f>
        <v/>
      </c>
      <c r="Z196" s="32"/>
      <c r="AA196" s="66" t="s">
        <v>2289</v>
      </c>
      <c r="AB196" s="66" t="s">
        <v>72</v>
      </c>
      <c r="AC196" s="68">
        <v>49.266888000000002</v>
      </c>
      <c r="AD196" s="68">
        <v>-123.241849</v>
      </c>
      <c r="AE196" s="65" t="s">
        <v>2290</v>
      </c>
      <c r="AF196" s="66">
        <v>8103</v>
      </c>
      <c r="AG196" s="66" t="s">
        <v>95</v>
      </c>
      <c r="AH196" s="66">
        <v>21753</v>
      </c>
      <c r="AI196" s="66">
        <v>10785</v>
      </c>
      <c r="AJ196" s="66" t="s">
        <v>62</v>
      </c>
      <c r="AK196" s="66" t="s">
        <v>57</v>
      </c>
      <c r="AL196" s="66" t="s">
        <v>62</v>
      </c>
      <c r="AM196" s="66" t="s">
        <v>63</v>
      </c>
      <c r="AN196" s="63" t="str">
        <f t="shared" si="24"/>
        <v>University Hill</v>
      </c>
      <c r="AO196" s="67" t="str">
        <f t="shared" si="25"/>
        <v>FALSE</v>
      </c>
      <c r="AP196" s="67" t="str">
        <f t="shared" si="26"/>
        <v>FALSE</v>
      </c>
    </row>
    <row r="197" spans="2:42" x14ac:dyDescent="0.25">
      <c r="B197" s="174">
        <v>8104</v>
      </c>
      <c r="C197" s="6" t="str">
        <f t="shared" si="18"/>
        <v>Vancouver</v>
      </c>
      <c r="D197" s="4" t="s">
        <v>62</v>
      </c>
      <c r="E197" s="5" t="s">
        <v>62</v>
      </c>
      <c r="F197" s="5" t="s">
        <v>62</v>
      </c>
      <c r="G197" s="5" t="s">
        <v>2542</v>
      </c>
      <c r="H197" s="5" t="s">
        <v>2540</v>
      </c>
      <c r="I197" s="299"/>
      <c r="J197" s="346"/>
      <c r="K197" s="346"/>
      <c r="L197" s="346"/>
      <c r="M197" s="347"/>
      <c r="N197" s="1"/>
      <c r="O197" s="2"/>
      <c r="P197" s="194"/>
      <c r="Q197" s="343" t="str">
        <f t="shared" si="19"/>
        <v/>
      </c>
      <c r="R197" s="210" t="str">
        <f t="shared" si="20"/>
        <v/>
      </c>
      <c r="S197" s="211" t="str">
        <f t="shared" si="21"/>
        <v/>
      </c>
      <c r="T197" s="215"/>
      <c r="U197" s="213">
        <f t="shared" si="22"/>
        <v>0</v>
      </c>
      <c r="V197" s="217">
        <f t="shared" si="23"/>
        <v>0</v>
      </c>
      <c r="W197" s="215"/>
      <c r="X197" s="215"/>
      <c r="Y197" s="213" t="str">
        <f>IF(AB197="Y",COUNT(#REF!), "")</f>
        <v/>
      </c>
      <c r="Z197" s="32"/>
      <c r="AA197" s="64" t="s">
        <v>2314</v>
      </c>
      <c r="AB197" s="66" t="s">
        <v>72</v>
      </c>
      <c r="AC197" s="65">
        <v>49.244798000000003</v>
      </c>
      <c r="AD197" s="65">
        <v>-123.115387</v>
      </c>
      <c r="AE197" s="65" t="s">
        <v>2315</v>
      </c>
      <c r="AF197" s="64">
        <v>8104</v>
      </c>
      <c r="AG197" s="64" t="s">
        <v>95</v>
      </c>
      <c r="AH197" s="64">
        <v>103965</v>
      </c>
      <c r="AI197" s="64">
        <v>41470</v>
      </c>
      <c r="AJ197" s="64" t="s">
        <v>62</v>
      </c>
      <c r="AK197" s="64" t="s">
        <v>57</v>
      </c>
      <c r="AL197" s="66" t="s">
        <v>62</v>
      </c>
      <c r="AM197" s="66" t="s">
        <v>63</v>
      </c>
      <c r="AN197" s="63" t="str">
        <f t="shared" si="24"/>
        <v>Vancouver</v>
      </c>
      <c r="AO197" s="67" t="str">
        <f t="shared" si="25"/>
        <v>FALSE</v>
      </c>
      <c r="AP197" s="67" t="str">
        <f t="shared" si="26"/>
        <v>FALSE</v>
      </c>
    </row>
    <row r="198" spans="2:42" x14ac:dyDescent="0.25">
      <c r="B198" s="174">
        <v>8105</v>
      </c>
      <c r="C198" s="6" t="str">
        <f t="shared" si="18"/>
        <v>Burnaby</v>
      </c>
      <c r="D198" s="4" t="s">
        <v>62</v>
      </c>
      <c r="E198" s="5" t="s">
        <v>62</v>
      </c>
      <c r="F198" s="5" t="s">
        <v>62</v>
      </c>
      <c r="G198" s="5" t="s">
        <v>2542</v>
      </c>
      <c r="H198" s="5" t="s">
        <v>2540</v>
      </c>
      <c r="I198" s="299"/>
      <c r="J198" s="346"/>
      <c r="K198" s="346"/>
      <c r="L198" s="346"/>
      <c r="M198" s="347"/>
      <c r="N198" s="1"/>
      <c r="O198" s="2"/>
      <c r="P198" s="194"/>
      <c r="Q198" s="343" t="str">
        <f t="shared" si="19"/>
        <v/>
      </c>
      <c r="R198" s="210" t="str">
        <f t="shared" si="20"/>
        <v/>
      </c>
      <c r="S198" s="211" t="str">
        <f t="shared" si="21"/>
        <v/>
      </c>
      <c r="T198" s="215"/>
      <c r="U198" s="213">
        <f t="shared" si="22"/>
        <v>0</v>
      </c>
      <c r="V198" s="217">
        <f t="shared" si="23"/>
        <v>0</v>
      </c>
      <c r="W198" s="215"/>
      <c r="X198" s="215"/>
      <c r="Y198" s="213" t="str">
        <f>IF(AB198="Y",COUNT(#REF!), "")</f>
        <v/>
      </c>
      <c r="Z198" s="32"/>
      <c r="AA198" s="66" t="s">
        <v>361</v>
      </c>
      <c r="AB198" s="66" t="s">
        <v>72</v>
      </c>
      <c r="AC198" s="68">
        <v>49.252088000000001</v>
      </c>
      <c r="AD198" s="68">
        <v>-122.961708</v>
      </c>
      <c r="AE198" s="65" t="s">
        <v>362</v>
      </c>
      <c r="AF198" s="66">
        <v>8105</v>
      </c>
      <c r="AG198" s="66" t="s">
        <v>95</v>
      </c>
      <c r="AH198" s="66">
        <v>45637</v>
      </c>
      <c r="AI198" s="66">
        <v>17845</v>
      </c>
      <c r="AJ198" s="66" t="s">
        <v>62</v>
      </c>
      <c r="AK198" s="66" t="s">
        <v>57</v>
      </c>
      <c r="AL198" s="66" t="s">
        <v>57</v>
      </c>
      <c r="AM198" s="66" t="s">
        <v>63</v>
      </c>
      <c r="AN198" s="63" t="str">
        <f t="shared" si="24"/>
        <v>Burnaby</v>
      </c>
      <c r="AO198" s="67" t="str">
        <f t="shared" si="25"/>
        <v>FALSE</v>
      </c>
      <c r="AP198" s="67" t="str">
        <f t="shared" si="26"/>
        <v>FALSE</v>
      </c>
    </row>
    <row r="199" spans="2:42" x14ac:dyDescent="0.25">
      <c r="B199" s="174">
        <v>8106</v>
      </c>
      <c r="C199" s="6" t="str">
        <f t="shared" si="18"/>
        <v>New Westminster</v>
      </c>
      <c r="D199" s="4" t="s">
        <v>62</v>
      </c>
      <c r="E199" s="5" t="s">
        <v>62</v>
      </c>
      <c r="F199" s="5" t="s">
        <v>62</v>
      </c>
      <c r="G199" s="5" t="s">
        <v>2542</v>
      </c>
      <c r="H199" s="5" t="s">
        <v>2540</v>
      </c>
      <c r="I199" s="299"/>
      <c r="J199" s="346"/>
      <c r="K199" s="346"/>
      <c r="L199" s="346"/>
      <c r="M199" s="347"/>
      <c r="N199" s="1"/>
      <c r="O199" s="2"/>
      <c r="P199" s="194"/>
      <c r="Q199" s="343" t="str">
        <f t="shared" si="19"/>
        <v/>
      </c>
      <c r="R199" s="210" t="str">
        <f t="shared" si="20"/>
        <v/>
      </c>
      <c r="S199" s="211" t="str">
        <f t="shared" si="21"/>
        <v/>
      </c>
      <c r="T199" s="215"/>
      <c r="U199" s="213">
        <f t="shared" si="22"/>
        <v>0</v>
      </c>
      <c r="V199" s="217">
        <f t="shared" si="23"/>
        <v>0</v>
      </c>
      <c r="W199" s="215"/>
      <c r="X199" s="215"/>
      <c r="Y199" s="213" t="str">
        <f>IF(AB199="Y",COUNT(#REF!), "")</f>
        <v/>
      </c>
      <c r="Z199" s="32"/>
      <c r="AA199" s="66" t="s">
        <v>1490</v>
      </c>
      <c r="AB199" s="66" t="s">
        <v>72</v>
      </c>
      <c r="AC199" s="68">
        <v>49.216700000000003</v>
      </c>
      <c r="AD199" s="68">
        <v>-122.91670000000001</v>
      </c>
      <c r="AE199" s="65" t="s">
        <v>1491</v>
      </c>
      <c r="AF199" s="66">
        <v>8106</v>
      </c>
      <c r="AG199" s="66" t="s">
        <v>95</v>
      </c>
      <c r="AH199" s="66">
        <v>85596</v>
      </c>
      <c r="AI199" s="66">
        <v>39368</v>
      </c>
      <c r="AJ199" s="66" t="s">
        <v>62</v>
      </c>
      <c r="AK199" s="66" t="s">
        <v>57</v>
      </c>
      <c r="AL199" s="66" t="s">
        <v>57</v>
      </c>
      <c r="AM199" s="66" t="s">
        <v>63</v>
      </c>
      <c r="AN199" s="63" t="str">
        <f t="shared" si="24"/>
        <v>New Westminster</v>
      </c>
      <c r="AO199" s="67" t="str">
        <f t="shared" si="25"/>
        <v>FALSE</v>
      </c>
      <c r="AP199" s="67" t="str">
        <f t="shared" si="26"/>
        <v>FALSE</v>
      </c>
    </row>
    <row r="200" spans="2:42" x14ac:dyDescent="0.25">
      <c r="B200" s="174">
        <v>8107</v>
      </c>
      <c r="C200" s="6" t="str">
        <f t="shared" si="18"/>
        <v>Port Moody</v>
      </c>
      <c r="D200" s="4" t="s">
        <v>62</v>
      </c>
      <c r="E200" s="5" t="s">
        <v>62</v>
      </c>
      <c r="F200" s="5" t="s">
        <v>62</v>
      </c>
      <c r="G200" s="5" t="s">
        <v>2542</v>
      </c>
      <c r="H200" s="5" t="s">
        <v>2540</v>
      </c>
      <c r="I200" s="299"/>
      <c r="J200" s="346"/>
      <c r="K200" s="346"/>
      <c r="L200" s="346"/>
      <c r="M200" s="347"/>
      <c r="N200" s="1"/>
      <c r="O200" s="2"/>
      <c r="P200" s="194"/>
      <c r="Q200" s="343" t="str">
        <f t="shared" si="19"/>
        <v/>
      </c>
      <c r="R200" s="210" t="str">
        <f t="shared" si="20"/>
        <v/>
      </c>
      <c r="S200" s="211" t="str">
        <f t="shared" si="21"/>
        <v/>
      </c>
      <c r="T200" s="215"/>
      <c r="U200" s="213">
        <f t="shared" si="22"/>
        <v>0</v>
      </c>
      <c r="V200" s="217">
        <f t="shared" si="23"/>
        <v>0</v>
      </c>
      <c r="W200" s="215"/>
      <c r="X200" s="215"/>
      <c r="Y200" s="213" t="str">
        <f>IF(AB200="Y",COUNT(#REF!), "")</f>
        <v/>
      </c>
      <c r="Z200" s="32"/>
      <c r="AA200" s="66" t="s">
        <v>1685</v>
      </c>
      <c r="AB200" s="66" t="s">
        <v>72</v>
      </c>
      <c r="AC200" s="68">
        <v>49.278646000000002</v>
      </c>
      <c r="AD200" s="68">
        <v>-122.867626</v>
      </c>
      <c r="AE200" s="65" t="s">
        <v>1686</v>
      </c>
      <c r="AF200" s="66">
        <v>8107</v>
      </c>
      <c r="AG200" s="66" t="s">
        <v>95</v>
      </c>
      <c r="AH200" s="66">
        <v>43149</v>
      </c>
      <c r="AI200" s="66">
        <v>17723</v>
      </c>
      <c r="AJ200" s="66" t="s">
        <v>62</v>
      </c>
      <c r="AK200" s="66" t="s">
        <v>57</v>
      </c>
      <c r="AL200" s="66" t="s">
        <v>62</v>
      </c>
      <c r="AM200" s="66" t="s">
        <v>63</v>
      </c>
      <c r="AN200" s="63" t="str">
        <f t="shared" si="24"/>
        <v>Port Moody</v>
      </c>
      <c r="AO200" s="67" t="str">
        <f t="shared" si="25"/>
        <v>FALSE</v>
      </c>
      <c r="AP200" s="67" t="str">
        <f t="shared" si="26"/>
        <v>FALSE</v>
      </c>
    </row>
    <row r="201" spans="2:42" x14ac:dyDescent="0.25">
      <c r="B201" s="174">
        <v>8108</v>
      </c>
      <c r="C201" s="6" t="str">
        <f t="shared" si="18"/>
        <v>Belcarra</v>
      </c>
      <c r="D201" s="4" t="s">
        <v>62</v>
      </c>
      <c r="E201" s="5" t="s">
        <v>62</v>
      </c>
      <c r="F201" s="5" t="s">
        <v>62</v>
      </c>
      <c r="G201" s="5" t="s">
        <v>2542</v>
      </c>
      <c r="H201" s="5" t="s">
        <v>2540</v>
      </c>
      <c r="I201" s="299"/>
      <c r="J201" s="346"/>
      <c r="K201" s="346"/>
      <c r="L201" s="346"/>
      <c r="M201" s="347"/>
      <c r="N201" s="1"/>
      <c r="O201" s="2"/>
      <c r="P201" s="194"/>
      <c r="Q201" s="343" t="str">
        <f t="shared" si="19"/>
        <v/>
      </c>
      <c r="R201" s="210" t="str">
        <f t="shared" si="20"/>
        <v/>
      </c>
      <c r="S201" s="211" t="str">
        <f t="shared" si="21"/>
        <v/>
      </c>
      <c r="T201" s="215"/>
      <c r="U201" s="213">
        <f t="shared" si="22"/>
        <v>0</v>
      </c>
      <c r="V201" s="217">
        <f t="shared" si="23"/>
        <v>0</v>
      </c>
      <c r="W201" s="215"/>
      <c r="X201" s="215"/>
      <c r="Y201" s="213" t="str">
        <f>IF(AB201="Y",COUNT(#REF!), "")</f>
        <v/>
      </c>
      <c r="Z201" s="32"/>
      <c r="AA201" s="64" t="s">
        <v>220</v>
      </c>
      <c r="AB201" s="64" t="s">
        <v>72</v>
      </c>
      <c r="AC201" s="65">
        <v>49.318235999999999</v>
      </c>
      <c r="AD201" s="65">
        <v>-122.928169</v>
      </c>
      <c r="AE201" s="65" t="s">
        <v>221</v>
      </c>
      <c r="AF201" s="64">
        <v>8108</v>
      </c>
      <c r="AG201" s="64" t="s">
        <v>74</v>
      </c>
      <c r="AH201" s="64">
        <v>7963</v>
      </c>
      <c r="AI201" s="64">
        <v>3263</v>
      </c>
      <c r="AJ201" s="64" t="s">
        <v>62</v>
      </c>
      <c r="AK201" s="64" t="s">
        <v>57</v>
      </c>
      <c r="AL201" s="66" t="s">
        <v>57</v>
      </c>
      <c r="AM201" s="66" t="s">
        <v>63</v>
      </c>
      <c r="AN201" s="63" t="str">
        <f t="shared" si="24"/>
        <v>Belcarra</v>
      </c>
      <c r="AO201" s="67" t="str">
        <f t="shared" si="25"/>
        <v>FALSE</v>
      </c>
      <c r="AP201" s="67" t="str">
        <f t="shared" si="26"/>
        <v>FALSE</v>
      </c>
    </row>
    <row r="202" spans="2:42" x14ac:dyDescent="0.25">
      <c r="B202" s="174">
        <v>8110</v>
      </c>
      <c r="C202" s="6" t="str">
        <f t="shared" si="18"/>
        <v>North Vancouver</v>
      </c>
      <c r="D202" s="4" t="s">
        <v>62</v>
      </c>
      <c r="E202" s="5" t="s">
        <v>62</v>
      </c>
      <c r="F202" s="5" t="s">
        <v>62</v>
      </c>
      <c r="G202" s="5" t="s">
        <v>2542</v>
      </c>
      <c r="H202" s="5" t="s">
        <v>2540</v>
      </c>
      <c r="I202" s="299"/>
      <c r="J202" s="346"/>
      <c r="K202" s="346"/>
      <c r="L202" s="346"/>
      <c r="M202" s="347"/>
      <c r="N202" s="1"/>
      <c r="O202" s="2"/>
      <c r="P202" s="194"/>
      <c r="Q202" s="343" t="str">
        <f t="shared" si="19"/>
        <v/>
      </c>
      <c r="R202" s="210" t="str">
        <f t="shared" si="20"/>
        <v/>
      </c>
      <c r="S202" s="211" t="str">
        <f t="shared" si="21"/>
        <v/>
      </c>
      <c r="T202" s="215"/>
      <c r="U202" s="213">
        <f t="shared" si="22"/>
        <v>0</v>
      </c>
      <c r="V202" s="217">
        <f t="shared" si="23"/>
        <v>0</v>
      </c>
      <c r="W202" s="215"/>
      <c r="X202" s="215"/>
      <c r="Y202" s="213" t="str">
        <f>IF(AB202="Y",COUNT(#REF!), "")</f>
        <v/>
      </c>
      <c r="Z202" s="32"/>
      <c r="AA202" s="66" t="s">
        <v>1522</v>
      </c>
      <c r="AB202" s="66" t="s">
        <v>72</v>
      </c>
      <c r="AC202" s="68">
        <v>49.314238000000003</v>
      </c>
      <c r="AD202" s="68">
        <v>-123.06719699999999</v>
      </c>
      <c r="AE202" s="65" t="s">
        <v>1523</v>
      </c>
      <c r="AF202" s="66">
        <v>8110</v>
      </c>
      <c r="AG202" s="66" t="s">
        <v>95</v>
      </c>
      <c r="AH202" s="66">
        <v>65236</v>
      </c>
      <c r="AI202" s="66">
        <v>32287</v>
      </c>
      <c r="AJ202" s="66" t="s">
        <v>62</v>
      </c>
      <c r="AK202" s="66" t="s">
        <v>57</v>
      </c>
      <c r="AL202" s="66" t="s">
        <v>62</v>
      </c>
      <c r="AM202" s="66" t="s">
        <v>63</v>
      </c>
      <c r="AN202" s="63" t="str">
        <f t="shared" si="24"/>
        <v>North Vancouver</v>
      </c>
      <c r="AO202" s="67" t="str">
        <f t="shared" si="25"/>
        <v>FALSE</v>
      </c>
      <c r="AP202" s="67" t="str">
        <f t="shared" si="26"/>
        <v>FALSE</v>
      </c>
    </row>
    <row r="203" spans="2:42" x14ac:dyDescent="0.25">
      <c r="B203" s="174">
        <v>8112</v>
      </c>
      <c r="C203" s="6" t="str">
        <f t="shared" si="18"/>
        <v>Anmore</v>
      </c>
      <c r="D203" s="4" t="s">
        <v>62</v>
      </c>
      <c r="E203" s="5" t="s">
        <v>62</v>
      </c>
      <c r="F203" s="5" t="s">
        <v>62</v>
      </c>
      <c r="G203" s="5" t="s">
        <v>2542</v>
      </c>
      <c r="H203" s="5" t="s">
        <v>2540</v>
      </c>
      <c r="I203" s="299"/>
      <c r="J203" s="346"/>
      <c r="K203" s="346"/>
      <c r="L203" s="346"/>
      <c r="M203" s="347"/>
      <c r="N203" s="1"/>
      <c r="O203" s="2"/>
      <c r="P203" s="194"/>
      <c r="Q203" s="343" t="str">
        <f t="shared" si="19"/>
        <v/>
      </c>
      <c r="R203" s="210" t="str">
        <f t="shared" si="20"/>
        <v/>
      </c>
      <c r="S203" s="211" t="str">
        <f t="shared" si="21"/>
        <v/>
      </c>
      <c r="T203" s="215"/>
      <c r="U203" s="213">
        <f t="shared" si="22"/>
        <v>0</v>
      </c>
      <c r="V203" s="217">
        <f t="shared" si="23"/>
        <v>0</v>
      </c>
      <c r="W203" s="215"/>
      <c r="X203" s="215"/>
      <c r="Y203" s="213" t="str">
        <f>IF(AB203="Y",COUNT(#REF!), "")</f>
        <v/>
      </c>
      <c r="Z203" s="32"/>
      <c r="AA203" s="64" t="s">
        <v>138</v>
      </c>
      <c r="AB203" s="66" t="s">
        <v>72</v>
      </c>
      <c r="AC203" s="65">
        <v>49.311546999999997</v>
      </c>
      <c r="AD203" s="65">
        <v>-122.848839</v>
      </c>
      <c r="AE203" s="65" t="s">
        <v>139</v>
      </c>
      <c r="AF203" s="64">
        <v>8112</v>
      </c>
      <c r="AG203" s="64" t="s">
        <v>95</v>
      </c>
      <c r="AH203" s="64">
        <v>2318</v>
      </c>
      <c r="AI203" s="64">
        <v>786</v>
      </c>
      <c r="AJ203" s="64" t="s">
        <v>62</v>
      </c>
      <c r="AK203" s="64" t="s">
        <v>57</v>
      </c>
      <c r="AL203" s="66" t="s">
        <v>57</v>
      </c>
      <c r="AM203" s="66" t="s">
        <v>63</v>
      </c>
      <c r="AN203" s="63" t="str">
        <f t="shared" si="24"/>
        <v>Anmore</v>
      </c>
      <c r="AO203" s="67" t="str">
        <f t="shared" si="25"/>
        <v>FALSE</v>
      </c>
      <c r="AP203" s="67" t="str">
        <f t="shared" si="26"/>
        <v>FALSE</v>
      </c>
    </row>
    <row r="204" spans="2:42" x14ac:dyDescent="0.25">
      <c r="B204" s="174">
        <v>8113</v>
      </c>
      <c r="C204" s="6" t="str">
        <f t="shared" si="18"/>
        <v>Pleasantside</v>
      </c>
      <c r="D204" s="4" t="s">
        <v>62</v>
      </c>
      <c r="E204" s="5" t="s">
        <v>62</v>
      </c>
      <c r="F204" s="5" t="s">
        <v>62</v>
      </c>
      <c r="G204" s="5" t="s">
        <v>2542</v>
      </c>
      <c r="H204" s="5" t="s">
        <v>2540</v>
      </c>
      <c r="I204" s="299"/>
      <c r="J204" s="346"/>
      <c r="K204" s="346"/>
      <c r="L204" s="346"/>
      <c r="M204" s="347"/>
      <c r="N204" s="1"/>
      <c r="O204" s="2"/>
      <c r="P204" s="194"/>
      <c r="Q204" s="343" t="str">
        <f t="shared" si="19"/>
        <v/>
      </c>
      <c r="R204" s="210" t="str">
        <f t="shared" si="20"/>
        <v/>
      </c>
      <c r="S204" s="211" t="str">
        <f t="shared" si="21"/>
        <v/>
      </c>
      <c r="T204" s="215"/>
      <c r="U204" s="213">
        <f t="shared" si="22"/>
        <v>0</v>
      </c>
      <c r="V204" s="217">
        <f t="shared" si="23"/>
        <v>0</v>
      </c>
      <c r="W204" s="215"/>
      <c r="X204" s="215"/>
      <c r="Y204" s="213" t="str">
        <f>IF(AB204="Y",COUNT(#REF!), "")</f>
        <v/>
      </c>
      <c r="Z204" s="32"/>
      <c r="AA204" s="66" t="s">
        <v>1662</v>
      </c>
      <c r="AB204" s="66" t="s">
        <v>72</v>
      </c>
      <c r="AC204" s="68">
        <v>49.293415000000003</v>
      </c>
      <c r="AD204" s="68">
        <v>-122.847407</v>
      </c>
      <c r="AE204" s="65" t="s">
        <v>1663</v>
      </c>
      <c r="AF204" s="66">
        <v>8113</v>
      </c>
      <c r="AG204" s="66" t="s">
        <v>95</v>
      </c>
      <c r="AH204" s="66">
        <v>43149</v>
      </c>
      <c r="AI204" s="66">
        <v>17723</v>
      </c>
      <c r="AJ204" s="66" t="s">
        <v>62</v>
      </c>
      <c r="AK204" s="66" t="s">
        <v>57</v>
      </c>
      <c r="AL204" s="66" t="s">
        <v>57</v>
      </c>
      <c r="AM204" s="66" t="s">
        <v>63</v>
      </c>
      <c r="AN204" s="63" t="str">
        <f t="shared" si="24"/>
        <v>Pleasantside</v>
      </c>
      <c r="AO204" s="67" t="str">
        <f t="shared" si="25"/>
        <v>FALSE</v>
      </c>
      <c r="AP204" s="67" t="str">
        <f t="shared" si="26"/>
        <v>FALSE</v>
      </c>
    </row>
    <row r="205" spans="2:42" x14ac:dyDescent="0.25">
      <c r="B205" s="174">
        <v>8114</v>
      </c>
      <c r="C205" s="6" t="str">
        <f t="shared" si="18"/>
        <v>Port Coquitlam</v>
      </c>
      <c r="D205" s="4" t="s">
        <v>62</v>
      </c>
      <c r="E205" s="5" t="s">
        <v>62</v>
      </c>
      <c r="F205" s="5" t="s">
        <v>62</v>
      </c>
      <c r="G205" s="5" t="s">
        <v>2542</v>
      </c>
      <c r="H205" s="5" t="s">
        <v>2540</v>
      </c>
      <c r="I205" s="299"/>
      <c r="J205" s="346"/>
      <c r="K205" s="346"/>
      <c r="L205" s="346"/>
      <c r="M205" s="347"/>
      <c r="N205" s="1"/>
      <c r="O205" s="2"/>
      <c r="P205" s="194"/>
      <c r="Q205" s="343" t="str">
        <f t="shared" si="19"/>
        <v/>
      </c>
      <c r="R205" s="210" t="str">
        <f t="shared" si="20"/>
        <v/>
      </c>
      <c r="S205" s="211" t="str">
        <f t="shared" si="21"/>
        <v/>
      </c>
      <c r="T205" s="215"/>
      <c r="U205" s="213">
        <f t="shared" si="22"/>
        <v>0</v>
      </c>
      <c r="V205" s="217">
        <f t="shared" si="23"/>
        <v>0</v>
      </c>
      <c r="W205" s="215"/>
      <c r="X205" s="215"/>
      <c r="Y205" s="213" t="str">
        <f>IF(AB205="Y",COUNT(#REF!), "")</f>
        <v/>
      </c>
      <c r="Z205" s="32"/>
      <c r="AA205" s="66" t="s">
        <v>1677</v>
      </c>
      <c r="AB205" s="66" t="s">
        <v>72</v>
      </c>
      <c r="AC205" s="68">
        <v>49.256680000000003</v>
      </c>
      <c r="AD205" s="68">
        <v>-122.76166000000001</v>
      </c>
      <c r="AE205" s="65" t="s">
        <v>1678</v>
      </c>
      <c r="AF205" s="66">
        <v>8114</v>
      </c>
      <c r="AG205" s="66" t="s">
        <v>95</v>
      </c>
      <c r="AH205" s="66">
        <v>47641</v>
      </c>
      <c r="AI205" s="66">
        <v>16928</v>
      </c>
      <c r="AJ205" s="66" t="s">
        <v>62</v>
      </c>
      <c r="AK205" s="66" t="s">
        <v>57</v>
      </c>
      <c r="AL205" s="66" t="s">
        <v>57</v>
      </c>
      <c r="AM205" s="66" t="s">
        <v>63</v>
      </c>
      <c r="AN205" s="63" t="str">
        <f t="shared" si="24"/>
        <v>Port Coquitlam</v>
      </c>
      <c r="AO205" s="67" t="str">
        <f t="shared" si="25"/>
        <v>FALSE</v>
      </c>
      <c r="AP205" s="67" t="str">
        <f t="shared" si="26"/>
        <v>FALSE</v>
      </c>
    </row>
    <row r="206" spans="2:42" x14ac:dyDescent="0.25">
      <c r="B206" s="174">
        <v>8115</v>
      </c>
      <c r="C206" s="6" t="str">
        <f t="shared" si="18"/>
        <v>Coquitlam</v>
      </c>
      <c r="D206" s="4" t="s">
        <v>62</v>
      </c>
      <c r="E206" s="5" t="s">
        <v>62</v>
      </c>
      <c r="F206" s="5" t="s">
        <v>62</v>
      </c>
      <c r="G206" s="5" t="s">
        <v>2542</v>
      </c>
      <c r="H206" s="5" t="s">
        <v>2540</v>
      </c>
      <c r="I206" s="299"/>
      <c r="J206" s="346"/>
      <c r="K206" s="346"/>
      <c r="L206" s="346"/>
      <c r="M206" s="347"/>
      <c r="N206" s="1"/>
      <c r="O206" s="2"/>
      <c r="P206" s="194"/>
      <c r="Q206" s="343" t="str">
        <f t="shared" si="19"/>
        <v/>
      </c>
      <c r="R206" s="210" t="str">
        <f t="shared" si="20"/>
        <v/>
      </c>
      <c r="S206" s="211" t="str">
        <f t="shared" si="21"/>
        <v/>
      </c>
      <c r="T206" s="215"/>
      <c r="U206" s="213">
        <f t="shared" si="22"/>
        <v>0</v>
      </c>
      <c r="V206" s="217">
        <f t="shared" si="23"/>
        <v>0</v>
      </c>
      <c r="W206" s="215"/>
      <c r="X206" s="215"/>
      <c r="Y206" s="213" t="str">
        <f>IF(AB206="Y",COUNT(#REF!), "")</f>
        <v/>
      </c>
      <c r="Z206" s="32"/>
      <c r="AA206" s="64" t="s">
        <v>541</v>
      </c>
      <c r="AB206" s="66" t="s">
        <v>72</v>
      </c>
      <c r="AC206" s="65">
        <v>49.253915999999997</v>
      </c>
      <c r="AD206" s="65">
        <v>-122.848809</v>
      </c>
      <c r="AE206" s="65" t="s">
        <v>542</v>
      </c>
      <c r="AF206" s="64">
        <v>8115</v>
      </c>
      <c r="AG206" s="64" t="s">
        <v>95</v>
      </c>
      <c r="AH206" s="64">
        <v>43149</v>
      </c>
      <c r="AI206" s="64">
        <v>17723</v>
      </c>
      <c r="AJ206" s="64" t="s">
        <v>62</v>
      </c>
      <c r="AK206" s="64" t="s">
        <v>57</v>
      </c>
      <c r="AL206" s="66" t="s">
        <v>57</v>
      </c>
      <c r="AM206" s="66" t="s">
        <v>63</v>
      </c>
      <c r="AN206" s="63" t="str">
        <f t="shared" si="24"/>
        <v>Coquitlam</v>
      </c>
      <c r="AO206" s="67" t="str">
        <f t="shared" si="25"/>
        <v>FALSE</v>
      </c>
      <c r="AP206" s="67" t="str">
        <f t="shared" si="26"/>
        <v>FALSE</v>
      </c>
    </row>
    <row r="207" spans="2:42" x14ac:dyDescent="0.25">
      <c r="B207" s="174">
        <v>8116</v>
      </c>
      <c r="C207" s="6" t="str">
        <f t="shared" si="18"/>
        <v>Surrey</v>
      </c>
      <c r="D207" s="4" t="s">
        <v>62</v>
      </c>
      <c r="E207" s="5" t="s">
        <v>62</v>
      </c>
      <c r="F207" s="5" t="s">
        <v>62</v>
      </c>
      <c r="G207" s="5" t="s">
        <v>2542</v>
      </c>
      <c r="H207" s="5" t="s">
        <v>2540</v>
      </c>
      <c r="I207" s="299"/>
      <c r="J207" s="346"/>
      <c r="K207" s="346"/>
      <c r="L207" s="346"/>
      <c r="M207" s="347"/>
      <c r="N207" s="1"/>
      <c r="O207" s="2"/>
      <c r="P207" s="194"/>
      <c r="Q207" s="343" t="str">
        <f t="shared" si="19"/>
        <v/>
      </c>
      <c r="R207" s="210" t="str">
        <f t="shared" si="20"/>
        <v/>
      </c>
      <c r="S207" s="211" t="str">
        <f t="shared" si="21"/>
        <v/>
      </c>
      <c r="T207" s="215"/>
      <c r="U207" s="213">
        <f t="shared" si="22"/>
        <v>0</v>
      </c>
      <c r="V207" s="217">
        <f t="shared" si="23"/>
        <v>0</v>
      </c>
      <c r="W207" s="215"/>
      <c r="X207" s="215"/>
      <c r="Y207" s="213" t="str">
        <f>IF(AB207="Y",COUNT(#REF!), "")</f>
        <v/>
      </c>
      <c r="Z207" s="32"/>
      <c r="AA207" s="64" t="s">
        <v>2129</v>
      </c>
      <c r="AB207" s="66" t="s">
        <v>72</v>
      </c>
      <c r="AC207" s="65">
        <v>49.174478999999998</v>
      </c>
      <c r="AD207" s="65">
        <v>-122.827771</v>
      </c>
      <c r="AE207" s="65" t="s">
        <v>2130</v>
      </c>
      <c r="AF207" s="64">
        <v>8116</v>
      </c>
      <c r="AG207" s="64" t="s">
        <v>95</v>
      </c>
      <c r="AH207" s="64">
        <v>86764</v>
      </c>
      <c r="AI207" s="64">
        <v>27248</v>
      </c>
      <c r="AJ207" s="64" t="s">
        <v>62</v>
      </c>
      <c r="AK207" s="64" t="s">
        <v>57</v>
      </c>
      <c r="AL207" s="66" t="s">
        <v>57</v>
      </c>
      <c r="AM207" s="66" t="s">
        <v>63</v>
      </c>
      <c r="AN207" s="63" t="str">
        <f t="shared" si="24"/>
        <v>Surrey</v>
      </c>
      <c r="AO207" s="67" t="str">
        <f t="shared" si="25"/>
        <v>FALSE</v>
      </c>
      <c r="AP207" s="67" t="str">
        <f t="shared" si="26"/>
        <v>FALSE</v>
      </c>
    </row>
    <row r="208" spans="2:42" x14ac:dyDescent="0.25">
      <c r="B208" s="174">
        <v>8117</v>
      </c>
      <c r="C208" s="6" t="str">
        <f t="shared" si="18"/>
        <v>Lynn Valley</v>
      </c>
      <c r="D208" s="4" t="s">
        <v>62</v>
      </c>
      <c r="E208" s="5" t="s">
        <v>62</v>
      </c>
      <c r="F208" s="5" t="s">
        <v>62</v>
      </c>
      <c r="G208" s="5" t="s">
        <v>2542</v>
      </c>
      <c r="H208" s="5" t="s">
        <v>2540</v>
      </c>
      <c r="I208" s="299"/>
      <c r="J208" s="346"/>
      <c r="K208" s="346"/>
      <c r="L208" s="346"/>
      <c r="M208" s="347"/>
      <c r="N208" s="1"/>
      <c r="O208" s="2"/>
      <c r="P208" s="194"/>
      <c r="Q208" s="343" t="str">
        <f t="shared" si="19"/>
        <v/>
      </c>
      <c r="R208" s="210" t="str">
        <f t="shared" si="20"/>
        <v/>
      </c>
      <c r="S208" s="211" t="str">
        <f t="shared" si="21"/>
        <v/>
      </c>
      <c r="T208" s="215"/>
      <c r="U208" s="213">
        <f t="shared" si="22"/>
        <v>0</v>
      </c>
      <c r="V208" s="217">
        <f t="shared" si="23"/>
        <v>0</v>
      </c>
      <c r="W208" s="215"/>
      <c r="X208" s="215"/>
      <c r="Y208" s="213" t="str">
        <f>IF(AB208="Y",COUNT(#REF!), "")</f>
        <v/>
      </c>
      <c r="Z208" s="32"/>
      <c r="AA208" s="66" t="s">
        <v>1266</v>
      </c>
      <c r="AB208" s="66" t="s">
        <v>72</v>
      </c>
      <c r="AC208" s="68">
        <v>49.341644000000002</v>
      </c>
      <c r="AD208" s="68">
        <v>-123.03281800000001</v>
      </c>
      <c r="AE208" s="65" t="s">
        <v>1267</v>
      </c>
      <c r="AF208" s="66">
        <v>8117</v>
      </c>
      <c r="AG208" s="66" t="s">
        <v>95</v>
      </c>
      <c r="AH208" s="66">
        <v>30611</v>
      </c>
      <c r="AI208" s="66">
        <v>11419</v>
      </c>
      <c r="AJ208" s="66" t="s">
        <v>62</v>
      </c>
      <c r="AK208" s="66" t="s">
        <v>57</v>
      </c>
      <c r="AL208" s="66" t="s">
        <v>62</v>
      </c>
      <c r="AM208" s="66" t="s">
        <v>63</v>
      </c>
      <c r="AN208" s="63" t="str">
        <f t="shared" si="24"/>
        <v>Lynn Valley</v>
      </c>
      <c r="AO208" s="67" t="str">
        <f t="shared" si="25"/>
        <v>FALSE</v>
      </c>
      <c r="AP208" s="67" t="str">
        <f t="shared" si="26"/>
        <v>FALSE</v>
      </c>
    </row>
    <row r="209" spans="2:42" x14ac:dyDescent="0.25">
      <c r="B209" s="174">
        <v>8118</v>
      </c>
      <c r="C209" s="6" t="str">
        <f t="shared" si="18"/>
        <v>Deep Cove</v>
      </c>
      <c r="D209" s="4" t="s">
        <v>62</v>
      </c>
      <c r="E209" s="5" t="s">
        <v>62</v>
      </c>
      <c r="F209" s="5" t="s">
        <v>62</v>
      </c>
      <c r="G209" s="5" t="s">
        <v>2542</v>
      </c>
      <c r="H209" s="5" t="s">
        <v>2540</v>
      </c>
      <c r="I209" s="299"/>
      <c r="J209" s="346"/>
      <c r="K209" s="346"/>
      <c r="L209" s="346"/>
      <c r="M209" s="347"/>
      <c r="N209" s="1"/>
      <c r="O209" s="2"/>
      <c r="P209" s="194"/>
      <c r="Q209" s="343" t="str">
        <f t="shared" si="19"/>
        <v/>
      </c>
      <c r="R209" s="210" t="str">
        <f t="shared" si="20"/>
        <v/>
      </c>
      <c r="S209" s="211" t="str">
        <f t="shared" si="21"/>
        <v/>
      </c>
      <c r="T209" s="215"/>
      <c r="U209" s="213">
        <f t="shared" si="22"/>
        <v>0</v>
      </c>
      <c r="V209" s="217">
        <f t="shared" si="23"/>
        <v>0</v>
      </c>
      <c r="W209" s="215"/>
      <c r="X209" s="215"/>
      <c r="Y209" s="213" t="str">
        <f>IF(AB209="Y",COUNT(#REF!), "")</f>
        <v/>
      </c>
      <c r="Z209" s="32"/>
      <c r="AA209" s="66" t="s">
        <v>603</v>
      </c>
      <c r="AB209" s="66" t="s">
        <v>72</v>
      </c>
      <c r="AC209" s="68">
        <v>49.323228999999998</v>
      </c>
      <c r="AD209" s="68">
        <v>-122.947901</v>
      </c>
      <c r="AE209" s="65" t="s">
        <v>604</v>
      </c>
      <c r="AF209" s="66">
        <v>8118</v>
      </c>
      <c r="AG209" s="66" t="s">
        <v>95</v>
      </c>
      <c r="AH209" s="66">
        <v>7963</v>
      </c>
      <c r="AI209" s="66">
        <v>3263</v>
      </c>
      <c r="AJ209" s="66" t="s">
        <v>62</v>
      </c>
      <c r="AK209" s="66" t="s">
        <v>57</v>
      </c>
      <c r="AL209" s="66" t="s">
        <v>62</v>
      </c>
      <c r="AM209" s="66" t="s">
        <v>63</v>
      </c>
      <c r="AN209" s="63" t="str">
        <f t="shared" si="24"/>
        <v>Deep Cove</v>
      </c>
      <c r="AO209" s="67" t="str">
        <f t="shared" si="25"/>
        <v>FALSE</v>
      </c>
      <c r="AP209" s="67" t="str">
        <f t="shared" si="26"/>
        <v>FALSE</v>
      </c>
    </row>
    <row r="210" spans="2:42" x14ac:dyDescent="0.25">
      <c r="B210" s="174">
        <v>8119</v>
      </c>
      <c r="C210" s="6" t="str">
        <f t="shared" si="18"/>
        <v>Delbrook</v>
      </c>
      <c r="D210" s="4" t="s">
        <v>62</v>
      </c>
      <c r="E210" s="5" t="s">
        <v>62</v>
      </c>
      <c r="F210" s="5" t="s">
        <v>62</v>
      </c>
      <c r="G210" s="5" t="s">
        <v>2542</v>
      </c>
      <c r="H210" s="5" t="s">
        <v>2540</v>
      </c>
      <c r="I210" s="299"/>
      <c r="J210" s="346"/>
      <c r="K210" s="346"/>
      <c r="L210" s="346"/>
      <c r="M210" s="347"/>
      <c r="N210" s="1"/>
      <c r="O210" s="2"/>
      <c r="P210" s="194"/>
      <c r="Q210" s="343" t="str">
        <f t="shared" si="19"/>
        <v/>
      </c>
      <c r="R210" s="210" t="str">
        <f t="shared" si="20"/>
        <v/>
      </c>
      <c r="S210" s="211" t="str">
        <f t="shared" si="21"/>
        <v/>
      </c>
      <c r="T210" s="215"/>
      <c r="U210" s="213">
        <f t="shared" si="22"/>
        <v>0</v>
      </c>
      <c r="V210" s="217">
        <f t="shared" si="23"/>
        <v>0</v>
      </c>
      <c r="W210" s="215"/>
      <c r="X210" s="215"/>
      <c r="Y210" s="213" t="str">
        <f>IF(AB210="Y",COUNT(#REF!), "")</f>
        <v/>
      </c>
      <c r="Z210" s="32"/>
      <c r="AA210" s="64" t="s">
        <v>614</v>
      </c>
      <c r="AB210" s="66" t="s">
        <v>72</v>
      </c>
      <c r="AC210" s="65">
        <v>49.343024999999997</v>
      </c>
      <c r="AD210" s="65">
        <v>-123.08519800000001</v>
      </c>
      <c r="AE210" s="65" t="s">
        <v>615</v>
      </c>
      <c r="AF210" s="64">
        <v>8119</v>
      </c>
      <c r="AG210" s="64" t="s">
        <v>95</v>
      </c>
      <c r="AH210" s="64">
        <v>47239</v>
      </c>
      <c r="AI210" s="64">
        <v>20236</v>
      </c>
      <c r="AJ210" s="64" t="s">
        <v>62</v>
      </c>
      <c r="AK210" s="64" t="s">
        <v>57</v>
      </c>
      <c r="AL210" s="66" t="s">
        <v>57</v>
      </c>
      <c r="AM210" s="66" t="s">
        <v>63</v>
      </c>
      <c r="AN210" s="63" t="str">
        <f t="shared" si="24"/>
        <v>Delbrook</v>
      </c>
      <c r="AO210" s="67" t="str">
        <f t="shared" si="25"/>
        <v>FALSE</v>
      </c>
      <c r="AP210" s="67" t="str">
        <f t="shared" si="26"/>
        <v>FALSE</v>
      </c>
    </row>
    <row r="211" spans="2:42" x14ac:dyDescent="0.25">
      <c r="B211" s="174">
        <v>8120</v>
      </c>
      <c r="C211" s="6" t="str">
        <f t="shared" si="18"/>
        <v>Seymour Heights</v>
      </c>
      <c r="D211" s="4" t="s">
        <v>62</v>
      </c>
      <c r="E211" s="5" t="s">
        <v>62</v>
      </c>
      <c r="F211" s="5" t="s">
        <v>62</v>
      </c>
      <c r="G211" s="5" t="s">
        <v>2542</v>
      </c>
      <c r="H211" s="5" t="s">
        <v>2540</v>
      </c>
      <c r="I211" s="299"/>
      <c r="J211" s="346"/>
      <c r="K211" s="346"/>
      <c r="L211" s="346"/>
      <c r="M211" s="347"/>
      <c r="N211" s="1"/>
      <c r="O211" s="2"/>
      <c r="P211" s="194"/>
      <c r="Q211" s="343" t="str">
        <f t="shared" si="19"/>
        <v/>
      </c>
      <c r="R211" s="210" t="str">
        <f t="shared" si="20"/>
        <v/>
      </c>
      <c r="S211" s="211" t="str">
        <f t="shared" si="21"/>
        <v/>
      </c>
      <c r="T211" s="215"/>
      <c r="U211" s="213">
        <f t="shared" si="22"/>
        <v>0</v>
      </c>
      <c r="V211" s="217">
        <f t="shared" si="23"/>
        <v>0</v>
      </c>
      <c r="W211" s="215"/>
      <c r="X211" s="215"/>
      <c r="Y211" s="213" t="str">
        <f>IF(AB211="Y",COUNT(#REF!), "")</f>
        <v/>
      </c>
      <c r="Z211" s="32"/>
      <c r="AA211" s="64" t="s">
        <v>1899</v>
      </c>
      <c r="AB211" s="66" t="s">
        <v>72</v>
      </c>
      <c r="AC211" s="65">
        <v>49.319242000000003</v>
      </c>
      <c r="AD211" s="65">
        <v>-123.001638</v>
      </c>
      <c r="AE211" s="65" t="s">
        <v>1900</v>
      </c>
      <c r="AF211" s="64">
        <v>8120</v>
      </c>
      <c r="AG211" s="64" t="s">
        <v>95</v>
      </c>
      <c r="AH211" s="64">
        <v>18670</v>
      </c>
      <c r="AI211" s="64">
        <v>6990</v>
      </c>
      <c r="AJ211" s="64" t="s">
        <v>62</v>
      </c>
      <c r="AK211" s="64" t="s">
        <v>57</v>
      </c>
      <c r="AL211" s="66" t="s">
        <v>57</v>
      </c>
      <c r="AM211" s="66" t="s">
        <v>63</v>
      </c>
      <c r="AN211" s="63" t="str">
        <f t="shared" si="24"/>
        <v>Seymour Heights</v>
      </c>
      <c r="AO211" s="67" t="str">
        <f t="shared" si="25"/>
        <v>FALSE</v>
      </c>
      <c r="AP211" s="67" t="str">
        <f t="shared" si="26"/>
        <v>FALSE</v>
      </c>
    </row>
    <row r="212" spans="2:42" x14ac:dyDescent="0.25">
      <c r="B212" s="174">
        <v>8121</v>
      </c>
      <c r="C212" s="6" t="str">
        <f t="shared" si="18"/>
        <v>Dundarave</v>
      </c>
      <c r="D212" s="4" t="s">
        <v>62</v>
      </c>
      <c r="E212" s="5" t="s">
        <v>62</v>
      </c>
      <c r="F212" s="5" t="s">
        <v>62</v>
      </c>
      <c r="G212" s="5" t="s">
        <v>2542</v>
      </c>
      <c r="H212" s="5" t="s">
        <v>2540</v>
      </c>
      <c r="I212" s="299"/>
      <c r="J212" s="346"/>
      <c r="K212" s="346"/>
      <c r="L212" s="346"/>
      <c r="M212" s="347"/>
      <c r="N212" s="1"/>
      <c r="O212" s="2"/>
      <c r="P212" s="194"/>
      <c r="Q212" s="343" t="str">
        <f t="shared" si="19"/>
        <v/>
      </c>
      <c r="R212" s="210" t="str">
        <f t="shared" si="20"/>
        <v/>
      </c>
      <c r="S212" s="211" t="str">
        <f t="shared" si="21"/>
        <v/>
      </c>
      <c r="T212" s="215"/>
      <c r="U212" s="213">
        <f t="shared" si="22"/>
        <v>0</v>
      </c>
      <c r="V212" s="217">
        <f t="shared" si="23"/>
        <v>0</v>
      </c>
      <c r="W212" s="215"/>
      <c r="X212" s="215"/>
      <c r="Y212" s="213" t="str">
        <f>IF(AB212="Y",COUNT(#REF!), "")</f>
        <v/>
      </c>
      <c r="Z212" s="32"/>
      <c r="AA212" s="64" t="s">
        <v>667</v>
      </c>
      <c r="AB212" s="66" t="s">
        <v>72</v>
      </c>
      <c r="AC212" s="65">
        <v>49.337954000000003</v>
      </c>
      <c r="AD212" s="65">
        <v>-123.180536</v>
      </c>
      <c r="AE212" s="65" t="s">
        <v>668</v>
      </c>
      <c r="AF212" s="64">
        <v>8121</v>
      </c>
      <c r="AG212" s="64" t="s">
        <v>95</v>
      </c>
      <c r="AH212" s="64">
        <v>19863</v>
      </c>
      <c r="AI212" s="64">
        <v>9199</v>
      </c>
      <c r="AJ212" s="64" t="s">
        <v>62</v>
      </c>
      <c r="AK212" s="64" t="s">
        <v>57</v>
      </c>
      <c r="AL212" s="66" t="s">
        <v>62</v>
      </c>
      <c r="AM212" s="66" t="s">
        <v>63</v>
      </c>
      <c r="AN212" s="63" t="str">
        <f t="shared" si="24"/>
        <v>Dundarave</v>
      </c>
      <c r="AO212" s="67" t="str">
        <f t="shared" si="25"/>
        <v>FALSE</v>
      </c>
      <c r="AP212" s="67" t="str">
        <f t="shared" si="26"/>
        <v>FALSE</v>
      </c>
    </row>
    <row r="213" spans="2:42" x14ac:dyDescent="0.25">
      <c r="B213" s="174">
        <v>8122</v>
      </c>
      <c r="C213" s="6" t="str">
        <f t="shared" si="18"/>
        <v>Hollyburn</v>
      </c>
      <c r="D213" s="4" t="s">
        <v>62</v>
      </c>
      <c r="E213" s="5" t="s">
        <v>62</v>
      </c>
      <c r="F213" s="5" t="s">
        <v>62</v>
      </c>
      <c r="G213" s="5" t="s">
        <v>2542</v>
      </c>
      <c r="H213" s="5" t="s">
        <v>2540</v>
      </c>
      <c r="I213" s="299"/>
      <c r="J213" s="346"/>
      <c r="K213" s="346"/>
      <c r="L213" s="346"/>
      <c r="M213" s="347"/>
      <c r="N213" s="1"/>
      <c r="O213" s="2"/>
      <c r="P213" s="194"/>
      <c r="Q213" s="343" t="str">
        <f t="shared" si="19"/>
        <v/>
      </c>
      <c r="R213" s="210" t="str">
        <f t="shared" si="20"/>
        <v/>
      </c>
      <c r="S213" s="211" t="str">
        <f t="shared" si="21"/>
        <v/>
      </c>
      <c r="T213" s="215"/>
      <c r="U213" s="213">
        <f t="shared" si="22"/>
        <v>0</v>
      </c>
      <c r="V213" s="217">
        <f t="shared" si="23"/>
        <v>0</v>
      </c>
      <c r="W213" s="215"/>
      <c r="X213" s="215"/>
      <c r="Y213" s="213" t="str">
        <f>IF(AB213="Y",COUNT(#REF!), "")</f>
        <v/>
      </c>
      <c r="Z213" s="32"/>
      <c r="AA213" s="66" t="s">
        <v>981</v>
      </c>
      <c r="AB213" s="66" t="s">
        <v>72</v>
      </c>
      <c r="AC213" s="68">
        <v>49.332430000000002</v>
      </c>
      <c r="AD213" s="68">
        <v>-123.163312</v>
      </c>
      <c r="AE213" s="65" t="s">
        <v>982</v>
      </c>
      <c r="AF213" s="66">
        <v>8122</v>
      </c>
      <c r="AG213" s="66" t="s">
        <v>95</v>
      </c>
      <c r="AH213" s="66">
        <v>19863</v>
      </c>
      <c r="AI213" s="66">
        <v>9199</v>
      </c>
      <c r="AJ213" s="66" t="s">
        <v>62</v>
      </c>
      <c r="AK213" s="66" t="s">
        <v>57</v>
      </c>
      <c r="AL213" s="66" t="s">
        <v>62</v>
      </c>
      <c r="AM213" s="66" t="s">
        <v>63</v>
      </c>
      <c r="AN213" s="63" t="str">
        <f t="shared" si="24"/>
        <v>Hollyburn</v>
      </c>
      <c r="AO213" s="67" t="str">
        <f t="shared" si="25"/>
        <v>FALSE</v>
      </c>
      <c r="AP213" s="67" t="str">
        <f t="shared" si="26"/>
        <v>FALSE</v>
      </c>
    </row>
    <row r="214" spans="2:42" x14ac:dyDescent="0.25">
      <c r="B214" s="174">
        <v>8123</v>
      </c>
      <c r="C214" s="6" t="str">
        <f t="shared" si="18"/>
        <v>Caulfeild</v>
      </c>
      <c r="D214" s="4" t="s">
        <v>62</v>
      </c>
      <c r="E214" s="5" t="s">
        <v>62</v>
      </c>
      <c r="F214" s="5" t="s">
        <v>62</v>
      </c>
      <c r="G214" s="5" t="s">
        <v>2542</v>
      </c>
      <c r="H214" s="5" t="s">
        <v>2540</v>
      </c>
      <c r="I214" s="299"/>
      <c r="J214" s="346"/>
      <c r="K214" s="346"/>
      <c r="L214" s="346"/>
      <c r="M214" s="347"/>
      <c r="N214" s="1"/>
      <c r="O214" s="2"/>
      <c r="P214" s="194"/>
      <c r="Q214" s="343" t="str">
        <f t="shared" si="19"/>
        <v/>
      </c>
      <c r="R214" s="210" t="str">
        <f t="shared" si="20"/>
        <v/>
      </c>
      <c r="S214" s="211" t="str">
        <f t="shared" si="21"/>
        <v/>
      </c>
      <c r="T214" s="215"/>
      <c r="U214" s="213">
        <f t="shared" si="22"/>
        <v>0</v>
      </c>
      <c r="V214" s="217">
        <f t="shared" si="23"/>
        <v>0</v>
      </c>
      <c r="W214" s="215"/>
      <c r="X214" s="215"/>
      <c r="Y214" s="213" t="str">
        <f>IF(AB214="Y",COUNT(#REF!), "")</f>
        <v/>
      </c>
      <c r="Z214" s="32"/>
      <c r="AA214" s="66" t="s">
        <v>415</v>
      </c>
      <c r="AB214" s="66" t="s">
        <v>72</v>
      </c>
      <c r="AC214" s="68">
        <v>49.341639999999998</v>
      </c>
      <c r="AD214" s="68">
        <v>-123.26049</v>
      </c>
      <c r="AE214" s="65" t="s">
        <v>416</v>
      </c>
      <c r="AF214" s="66">
        <v>8123</v>
      </c>
      <c r="AG214" s="66" t="s">
        <v>95</v>
      </c>
      <c r="AH214" s="66">
        <v>5883</v>
      </c>
      <c r="AI214" s="66">
        <v>2191</v>
      </c>
      <c r="AJ214" s="66" t="s">
        <v>62</v>
      </c>
      <c r="AK214" s="66" t="s">
        <v>57</v>
      </c>
      <c r="AL214" s="66" t="s">
        <v>57</v>
      </c>
      <c r="AM214" s="66" t="s">
        <v>63</v>
      </c>
      <c r="AN214" s="63" t="str">
        <f t="shared" si="24"/>
        <v>Caulfeild</v>
      </c>
      <c r="AO214" s="67" t="str">
        <f t="shared" si="25"/>
        <v>FALSE</v>
      </c>
      <c r="AP214" s="67" t="str">
        <f t="shared" si="26"/>
        <v>FALSE</v>
      </c>
    </row>
    <row r="215" spans="2:42" x14ac:dyDescent="0.25">
      <c r="B215" s="174">
        <v>8124</v>
      </c>
      <c r="C215" s="6" t="str">
        <f t="shared" si="18"/>
        <v>Westmount</v>
      </c>
      <c r="D215" s="4" t="s">
        <v>62</v>
      </c>
      <c r="E215" s="5" t="s">
        <v>62</v>
      </c>
      <c r="F215" s="5" t="s">
        <v>62</v>
      </c>
      <c r="G215" s="5" t="s">
        <v>2542</v>
      </c>
      <c r="H215" s="5" t="s">
        <v>2540</v>
      </c>
      <c r="I215" s="299"/>
      <c r="J215" s="346"/>
      <c r="K215" s="346"/>
      <c r="L215" s="346"/>
      <c r="M215" s="347"/>
      <c r="N215" s="1"/>
      <c r="O215" s="2"/>
      <c r="P215" s="194"/>
      <c r="Q215" s="343" t="str">
        <f t="shared" si="19"/>
        <v/>
      </c>
      <c r="R215" s="210" t="str">
        <f t="shared" si="20"/>
        <v/>
      </c>
      <c r="S215" s="211" t="str">
        <f t="shared" si="21"/>
        <v/>
      </c>
      <c r="T215" s="215"/>
      <c r="U215" s="213">
        <f t="shared" si="22"/>
        <v>0</v>
      </c>
      <c r="V215" s="217">
        <f t="shared" si="23"/>
        <v>0</v>
      </c>
      <c r="W215" s="215"/>
      <c r="X215" s="215"/>
      <c r="Y215" s="213" t="str">
        <f>IF(AB215="Y",COUNT(#REF!), "")</f>
        <v/>
      </c>
      <c r="Z215" s="32"/>
      <c r="AA215" s="66" t="s">
        <v>2375</v>
      </c>
      <c r="AB215" s="66" t="s">
        <v>72</v>
      </c>
      <c r="AC215" s="68">
        <v>49.343924999999999</v>
      </c>
      <c r="AD215" s="68">
        <v>-123.209153</v>
      </c>
      <c r="AE215" s="65" t="s">
        <v>2376</v>
      </c>
      <c r="AF215" s="66">
        <v>8124</v>
      </c>
      <c r="AG215" s="66" t="s">
        <v>95</v>
      </c>
      <c r="AH215" s="66">
        <v>5883</v>
      </c>
      <c r="AI215" s="66">
        <v>2191</v>
      </c>
      <c r="AJ215" s="66" t="s">
        <v>62</v>
      </c>
      <c r="AK215" s="66" t="s">
        <v>57</v>
      </c>
      <c r="AL215" s="66" t="s">
        <v>62</v>
      </c>
      <c r="AM215" s="66" t="s">
        <v>63</v>
      </c>
      <c r="AN215" s="63" t="str">
        <f t="shared" si="24"/>
        <v>Westmount</v>
      </c>
      <c r="AO215" s="67" t="str">
        <f t="shared" si="25"/>
        <v>FALSE</v>
      </c>
      <c r="AP215" s="67" t="str">
        <f t="shared" si="26"/>
        <v>FALSE</v>
      </c>
    </row>
    <row r="216" spans="2:42" x14ac:dyDescent="0.25">
      <c r="B216" s="174">
        <v>8125</v>
      </c>
      <c r="C216" s="6" t="str">
        <f t="shared" si="18"/>
        <v>Lions Bay</v>
      </c>
      <c r="D216" s="4" t="s">
        <v>62</v>
      </c>
      <c r="E216" s="5" t="s">
        <v>62</v>
      </c>
      <c r="F216" s="5" t="s">
        <v>62</v>
      </c>
      <c r="G216" s="5" t="s">
        <v>2542</v>
      </c>
      <c r="H216" s="5" t="s">
        <v>2540</v>
      </c>
      <c r="I216" s="299"/>
      <c r="J216" s="346"/>
      <c r="K216" s="346"/>
      <c r="L216" s="346"/>
      <c r="M216" s="347"/>
      <c r="N216" s="1"/>
      <c r="O216" s="2"/>
      <c r="P216" s="194"/>
      <c r="Q216" s="343" t="str">
        <f t="shared" si="19"/>
        <v/>
      </c>
      <c r="R216" s="210" t="str">
        <f t="shared" si="20"/>
        <v/>
      </c>
      <c r="S216" s="211" t="str">
        <f t="shared" si="21"/>
        <v/>
      </c>
      <c r="T216" s="215"/>
      <c r="U216" s="213">
        <f t="shared" si="22"/>
        <v>0</v>
      </c>
      <c r="V216" s="217">
        <f t="shared" si="23"/>
        <v>0</v>
      </c>
      <c r="W216" s="215"/>
      <c r="X216" s="215"/>
      <c r="Y216" s="213" t="str">
        <f>IF(AB216="Y",COUNT(#REF!), "")</f>
        <v/>
      </c>
      <c r="Z216" s="32"/>
      <c r="AA216" s="64" t="s">
        <v>1228</v>
      </c>
      <c r="AB216" s="66" t="s">
        <v>72</v>
      </c>
      <c r="AC216" s="65">
        <v>49.459057999999999</v>
      </c>
      <c r="AD216" s="65">
        <v>-123.236102</v>
      </c>
      <c r="AE216" s="65" t="s">
        <v>1229</v>
      </c>
      <c r="AF216" s="64">
        <v>8125</v>
      </c>
      <c r="AG216" s="64" t="s">
        <v>74</v>
      </c>
      <c r="AH216" s="64">
        <v>670</v>
      </c>
      <c r="AI216" s="64">
        <v>277</v>
      </c>
      <c r="AJ216" s="64" t="s">
        <v>62</v>
      </c>
      <c r="AK216" s="64" t="s">
        <v>57</v>
      </c>
      <c r="AL216" s="66" t="s">
        <v>57</v>
      </c>
      <c r="AM216" s="66" t="s">
        <v>63</v>
      </c>
      <c r="AN216" s="63" t="str">
        <f t="shared" si="24"/>
        <v>Lions Bay</v>
      </c>
      <c r="AO216" s="67" t="str">
        <f t="shared" si="25"/>
        <v>FALSE</v>
      </c>
      <c r="AP216" s="67" t="str">
        <f t="shared" si="26"/>
        <v>FALSE</v>
      </c>
    </row>
    <row r="217" spans="2:42" x14ac:dyDescent="0.25">
      <c r="B217" s="174">
        <v>8126</v>
      </c>
      <c r="C217" s="6" t="str">
        <f t="shared" si="18"/>
        <v>Pitt Meadows</v>
      </c>
      <c r="D217" s="4" t="s">
        <v>62</v>
      </c>
      <c r="E217" s="5" t="s">
        <v>62</v>
      </c>
      <c r="F217" s="5" t="s">
        <v>62</v>
      </c>
      <c r="G217" s="5" t="s">
        <v>2542</v>
      </c>
      <c r="H217" s="5" t="s">
        <v>2540</v>
      </c>
      <c r="I217" s="299"/>
      <c r="J217" s="346"/>
      <c r="K217" s="346"/>
      <c r="L217" s="346"/>
      <c r="M217" s="347"/>
      <c r="N217" s="1"/>
      <c r="O217" s="2"/>
      <c r="P217" s="194"/>
      <c r="Q217" s="343" t="str">
        <f t="shared" si="19"/>
        <v/>
      </c>
      <c r="R217" s="210" t="str">
        <f t="shared" si="20"/>
        <v/>
      </c>
      <c r="S217" s="211" t="str">
        <f t="shared" si="21"/>
        <v/>
      </c>
      <c r="T217" s="215"/>
      <c r="U217" s="213">
        <f t="shared" si="22"/>
        <v>0</v>
      </c>
      <c r="V217" s="217">
        <f t="shared" si="23"/>
        <v>0</v>
      </c>
      <c r="W217" s="215"/>
      <c r="X217" s="215"/>
      <c r="Y217" s="213" t="str">
        <f>IF(AB217="Y",COUNT(#REF!), "")</f>
        <v/>
      </c>
      <c r="Z217" s="32"/>
      <c r="AA217" s="64" t="s">
        <v>1656</v>
      </c>
      <c r="AB217" s="66" t="s">
        <v>72</v>
      </c>
      <c r="AC217" s="65">
        <v>49.217151999999999</v>
      </c>
      <c r="AD217" s="65">
        <v>-122.686296</v>
      </c>
      <c r="AE217" s="65" t="s">
        <v>1657</v>
      </c>
      <c r="AF217" s="64">
        <v>8126</v>
      </c>
      <c r="AG217" s="64" t="s">
        <v>95</v>
      </c>
      <c r="AH217" s="64">
        <v>16904</v>
      </c>
      <c r="AI217" s="64">
        <v>6634</v>
      </c>
      <c r="AJ217" s="64" t="s">
        <v>62</v>
      </c>
      <c r="AK217" s="64" t="s">
        <v>57</v>
      </c>
      <c r="AL217" s="66" t="s">
        <v>62</v>
      </c>
      <c r="AM217" s="66" t="s">
        <v>63</v>
      </c>
      <c r="AN217" s="63" t="str">
        <f t="shared" si="24"/>
        <v>Pitt Meadows</v>
      </c>
      <c r="AO217" s="67" t="str">
        <f t="shared" si="25"/>
        <v>FALSE</v>
      </c>
      <c r="AP217" s="67" t="str">
        <f t="shared" si="26"/>
        <v>FALSE</v>
      </c>
    </row>
    <row r="218" spans="2:42" x14ac:dyDescent="0.25">
      <c r="B218" s="174">
        <v>8127</v>
      </c>
      <c r="C218" s="6" t="str">
        <f t="shared" si="18"/>
        <v>Maple Ridge</v>
      </c>
      <c r="D218" s="4" t="s">
        <v>62</v>
      </c>
      <c r="E218" s="5" t="s">
        <v>62</v>
      </c>
      <c r="F218" s="5" t="s">
        <v>62</v>
      </c>
      <c r="G218" s="5" t="s">
        <v>2542</v>
      </c>
      <c r="H218" s="5" t="s">
        <v>2540</v>
      </c>
      <c r="I218" s="299"/>
      <c r="J218" s="346"/>
      <c r="K218" s="346"/>
      <c r="L218" s="346"/>
      <c r="M218" s="347"/>
      <c r="N218" s="1"/>
      <c r="O218" s="2"/>
      <c r="P218" s="194"/>
      <c r="Q218" s="343" t="str">
        <f t="shared" si="19"/>
        <v/>
      </c>
      <c r="R218" s="210" t="str">
        <f t="shared" si="20"/>
        <v/>
      </c>
      <c r="S218" s="211" t="str">
        <f t="shared" si="21"/>
        <v/>
      </c>
      <c r="T218" s="215"/>
      <c r="U218" s="213">
        <f t="shared" si="22"/>
        <v>0</v>
      </c>
      <c r="V218" s="217">
        <f t="shared" si="23"/>
        <v>0</v>
      </c>
      <c r="W218" s="215"/>
      <c r="X218" s="215"/>
      <c r="Y218" s="213" t="str">
        <f>IF(AB218="Y",COUNT(#REF!), "")</f>
        <v/>
      </c>
      <c r="Z218" s="32"/>
      <c r="AA218" s="66" t="s">
        <v>1306</v>
      </c>
      <c r="AB218" s="66" t="s">
        <v>72</v>
      </c>
      <c r="AC218" s="68">
        <v>49.217407000000001</v>
      </c>
      <c r="AD218" s="68">
        <v>-122.59794599999999</v>
      </c>
      <c r="AE218" s="65" t="s">
        <v>1307</v>
      </c>
      <c r="AF218" s="66">
        <v>8127</v>
      </c>
      <c r="AG218" s="66" t="s">
        <v>95</v>
      </c>
      <c r="AH218" s="66">
        <v>34323</v>
      </c>
      <c r="AI218" s="66">
        <v>14482</v>
      </c>
      <c r="AJ218" s="66" t="s">
        <v>62</v>
      </c>
      <c r="AK218" s="66" t="s">
        <v>57</v>
      </c>
      <c r="AL218" s="66" t="s">
        <v>57</v>
      </c>
      <c r="AM218" s="66" t="s">
        <v>63</v>
      </c>
      <c r="AN218" s="63" t="str">
        <f t="shared" si="24"/>
        <v>Maple Ridge</v>
      </c>
      <c r="AO218" s="67" t="str">
        <f t="shared" si="25"/>
        <v>FALSE</v>
      </c>
      <c r="AP218" s="67" t="str">
        <f t="shared" si="26"/>
        <v>FALSE</v>
      </c>
    </row>
    <row r="219" spans="2:42" x14ac:dyDescent="0.25">
      <c r="B219" s="174">
        <v>8128</v>
      </c>
      <c r="C219" s="6" t="str">
        <f t="shared" si="18"/>
        <v>Coalmont</v>
      </c>
      <c r="D219" s="4" t="s">
        <v>57</v>
      </c>
      <c r="E219" s="5" t="s">
        <v>57</v>
      </c>
      <c r="F219" s="5" t="s">
        <v>57</v>
      </c>
      <c r="G219" s="5" t="s">
        <v>2539</v>
      </c>
      <c r="H219" s="5" t="s">
        <v>2538</v>
      </c>
      <c r="I219" s="299"/>
      <c r="J219" s="346"/>
      <c r="K219" s="346"/>
      <c r="L219" s="346"/>
      <c r="M219" s="347"/>
      <c r="N219" s="1"/>
      <c r="O219" s="2"/>
      <c r="P219" s="194"/>
      <c r="Q219" s="343" t="str">
        <f t="shared" si="19"/>
        <v/>
      </c>
      <c r="R219" s="210" t="str">
        <f t="shared" si="20"/>
        <v/>
      </c>
      <c r="S219" s="211" t="str">
        <f t="shared" si="21"/>
        <v/>
      </c>
      <c r="T219" s="215"/>
      <c r="U219" s="213">
        <f t="shared" si="22"/>
        <v>0</v>
      </c>
      <c r="V219" s="217">
        <f t="shared" si="23"/>
        <v>0</v>
      </c>
      <c r="W219" s="215"/>
      <c r="X219" s="215"/>
      <c r="Y219" s="213" t="str">
        <f>IF(AB219="Y",COUNT(#REF!), "")</f>
        <v/>
      </c>
      <c r="Z219" s="32"/>
      <c r="AA219" s="66" t="s">
        <v>512</v>
      </c>
      <c r="AB219" s="64" t="s">
        <v>72</v>
      </c>
      <c r="AC219" s="68">
        <v>49.508898000000002</v>
      </c>
      <c r="AD219" s="68">
        <v>-120.69543299999999</v>
      </c>
      <c r="AE219" s="65" t="s">
        <v>513</v>
      </c>
      <c r="AF219" s="66">
        <v>8128</v>
      </c>
      <c r="AG219" s="66" t="s">
        <v>74</v>
      </c>
      <c r="AH219" s="66">
        <v>66</v>
      </c>
      <c r="AI219" s="66">
        <v>50</v>
      </c>
      <c r="AJ219" s="66" t="s">
        <v>57</v>
      </c>
      <c r="AK219" s="66" t="s">
        <v>62</v>
      </c>
      <c r="AL219" s="66" t="s">
        <v>57</v>
      </c>
      <c r="AM219" s="66" t="s">
        <v>63</v>
      </c>
      <c r="AN219" s="63" t="str">
        <f t="shared" si="24"/>
        <v>Coalmont</v>
      </c>
      <c r="AO219" s="67" t="str">
        <f t="shared" si="25"/>
        <v>FALSE</v>
      </c>
      <c r="AP219" s="67" t="str">
        <f t="shared" si="26"/>
        <v>FALSE</v>
      </c>
    </row>
    <row r="220" spans="2:42" x14ac:dyDescent="0.25">
      <c r="B220" s="174">
        <v>8129</v>
      </c>
      <c r="C220" s="6" t="str">
        <f t="shared" si="18"/>
        <v>Tulameen</v>
      </c>
      <c r="D220" s="4" t="s">
        <v>57</v>
      </c>
      <c r="E220" s="5" t="s">
        <v>57</v>
      </c>
      <c r="F220" s="5" t="s">
        <v>57</v>
      </c>
      <c r="G220" s="5" t="s">
        <v>2539</v>
      </c>
      <c r="H220" s="5" t="s">
        <v>2538</v>
      </c>
      <c r="I220" s="299"/>
      <c r="J220" s="346"/>
      <c r="K220" s="346"/>
      <c r="L220" s="346"/>
      <c r="M220" s="347"/>
      <c r="N220" s="1"/>
      <c r="O220" s="2"/>
      <c r="P220" s="194"/>
      <c r="Q220" s="343" t="str">
        <f t="shared" si="19"/>
        <v/>
      </c>
      <c r="R220" s="210" t="str">
        <f t="shared" si="20"/>
        <v/>
      </c>
      <c r="S220" s="211" t="str">
        <f t="shared" si="21"/>
        <v/>
      </c>
      <c r="T220" s="215"/>
      <c r="U220" s="213">
        <f t="shared" si="22"/>
        <v>0</v>
      </c>
      <c r="V220" s="217">
        <f t="shared" si="23"/>
        <v>0</v>
      </c>
      <c r="W220" s="215"/>
      <c r="X220" s="215"/>
      <c r="Y220" s="213" t="str">
        <f>IF(AB220="Y",COUNT(#REF!), "")</f>
        <v/>
      </c>
      <c r="Z220" s="32"/>
      <c r="AA220" s="64" t="s">
        <v>2258</v>
      </c>
      <c r="AB220" s="66" t="s">
        <v>72</v>
      </c>
      <c r="AC220" s="65">
        <v>49.5458</v>
      </c>
      <c r="AD220" s="65">
        <v>-120.75830000000001</v>
      </c>
      <c r="AE220" s="65" t="s">
        <v>2259</v>
      </c>
      <c r="AF220" s="64">
        <v>8129</v>
      </c>
      <c r="AG220" s="64" t="s">
        <v>74</v>
      </c>
      <c r="AH220" s="64">
        <v>239</v>
      </c>
      <c r="AI220" s="64">
        <v>381</v>
      </c>
      <c r="AJ220" s="64" t="s">
        <v>57</v>
      </c>
      <c r="AK220" s="64" t="s">
        <v>62</v>
      </c>
      <c r="AL220" s="66" t="s">
        <v>57</v>
      </c>
      <c r="AM220" s="66" t="s">
        <v>63</v>
      </c>
      <c r="AN220" s="63" t="str">
        <f t="shared" si="24"/>
        <v>Tulameen</v>
      </c>
      <c r="AO220" s="67" t="str">
        <f t="shared" si="25"/>
        <v>FALSE</v>
      </c>
      <c r="AP220" s="67" t="str">
        <f t="shared" si="26"/>
        <v>FALSE</v>
      </c>
    </row>
    <row r="221" spans="2:42" x14ac:dyDescent="0.25">
      <c r="B221" s="174">
        <v>8130</v>
      </c>
      <c r="C221" s="6" t="str">
        <f t="shared" si="18"/>
        <v>Summerland</v>
      </c>
      <c r="D221" s="4" t="s">
        <v>62</v>
      </c>
      <c r="E221" s="5" t="s">
        <v>62</v>
      </c>
      <c r="F221" s="5" t="s">
        <v>62</v>
      </c>
      <c r="G221" s="5" t="s">
        <v>2539</v>
      </c>
      <c r="H221" s="5" t="s">
        <v>2538</v>
      </c>
      <c r="I221" s="299"/>
      <c r="J221" s="346"/>
      <c r="K221" s="346"/>
      <c r="L221" s="346"/>
      <c r="M221" s="347"/>
      <c r="N221" s="1"/>
      <c r="O221" s="2"/>
      <c r="P221" s="194"/>
      <c r="Q221" s="343" t="str">
        <f t="shared" si="19"/>
        <v/>
      </c>
      <c r="R221" s="210" t="str">
        <f t="shared" si="20"/>
        <v/>
      </c>
      <c r="S221" s="211" t="str">
        <f t="shared" si="21"/>
        <v/>
      </c>
      <c r="T221" s="215"/>
      <c r="U221" s="213">
        <f t="shared" si="22"/>
        <v>0</v>
      </c>
      <c r="V221" s="217">
        <f t="shared" si="23"/>
        <v>0</v>
      </c>
      <c r="W221" s="215"/>
      <c r="X221" s="215"/>
      <c r="Y221" s="213" t="str">
        <f>IF(AB221="Y",COUNT(#REF!), "")</f>
        <v/>
      </c>
      <c r="Z221" s="32"/>
      <c r="AA221" s="66" t="s">
        <v>2109</v>
      </c>
      <c r="AB221" s="64" t="s">
        <v>72</v>
      </c>
      <c r="AC221" s="68">
        <v>49.605440000000002</v>
      </c>
      <c r="AD221" s="68">
        <v>-119.67258200000001</v>
      </c>
      <c r="AE221" s="65" t="s">
        <v>2110</v>
      </c>
      <c r="AF221" s="66">
        <v>8130</v>
      </c>
      <c r="AG221" s="66" t="s">
        <v>74</v>
      </c>
      <c r="AH221" s="66">
        <v>8487</v>
      </c>
      <c r="AI221" s="66">
        <v>3876</v>
      </c>
      <c r="AJ221" s="66" t="s">
        <v>62</v>
      </c>
      <c r="AK221" s="66" t="s">
        <v>57</v>
      </c>
      <c r="AL221" s="66" t="s">
        <v>62</v>
      </c>
      <c r="AM221" s="66" t="s">
        <v>63</v>
      </c>
      <c r="AN221" s="63" t="str">
        <f t="shared" si="24"/>
        <v>Summerland</v>
      </c>
      <c r="AO221" s="67" t="str">
        <f t="shared" si="25"/>
        <v>FALSE</v>
      </c>
      <c r="AP221" s="67" t="str">
        <f t="shared" si="26"/>
        <v>FALSE</v>
      </c>
    </row>
    <row r="222" spans="2:42" x14ac:dyDescent="0.25">
      <c r="B222" s="174">
        <v>8131</v>
      </c>
      <c r="C222" s="6" t="str">
        <f t="shared" si="18"/>
        <v>Naramata</v>
      </c>
      <c r="D222" s="4" t="s">
        <v>62</v>
      </c>
      <c r="E222" s="5" t="s">
        <v>62</v>
      </c>
      <c r="F222" s="5" t="s">
        <v>62</v>
      </c>
      <c r="G222" s="5" t="s">
        <v>2539</v>
      </c>
      <c r="H222" s="5" t="s">
        <v>2538</v>
      </c>
      <c r="I222" s="299"/>
      <c r="J222" s="346"/>
      <c r="K222" s="346"/>
      <c r="L222" s="346"/>
      <c r="M222" s="347"/>
      <c r="N222" s="1"/>
      <c r="O222" s="2"/>
      <c r="P222" s="194"/>
      <c r="Q222" s="343" t="str">
        <f t="shared" si="19"/>
        <v/>
      </c>
      <c r="R222" s="210" t="str">
        <f t="shared" si="20"/>
        <v/>
      </c>
      <c r="S222" s="211" t="str">
        <f t="shared" si="21"/>
        <v/>
      </c>
      <c r="T222" s="215"/>
      <c r="U222" s="213">
        <f t="shared" si="22"/>
        <v>0</v>
      </c>
      <c r="V222" s="217">
        <f t="shared" si="23"/>
        <v>0</v>
      </c>
      <c r="W222" s="215"/>
      <c r="X222" s="215"/>
      <c r="Y222" s="213" t="str">
        <f>IF(AB222="Y",COUNT(#REF!), "")</f>
        <v/>
      </c>
      <c r="Z222" s="32"/>
      <c r="AA222" s="66" t="s">
        <v>1460</v>
      </c>
      <c r="AB222" s="66" t="s">
        <v>72</v>
      </c>
      <c r="AC222" s="68">
        <v>49.594183000000001</v>
      </c>
      <c r="AD222" s="68">
        <v>-119.587073</v>
      </c>
      <c r="AE222" s="65" t="s">
        <v>1461</v>
      </c>
      <c r="AF222" s="66">
        <v>8131</v>
      </c>
      <c r="AG222" s="66" t="s">
        <v>74</v>
      </c>
      <c r="AH222" s="66">
        <v>2369</v>
      </c>
      <c r="AI222" s="66">
        <v>1184</v>
      </c>
      <c r="AJ222" s="66" t="s">
        <v>62</v>
      </c>
      <c r="AK222" s="66" t="s">
        <v>57</v>
      </c>
      <c r="AL222" s="66" t="s">
        <v>57</v>
      </c>
      <c r="AM222" s="66" t="s">
        <v>63</v>
      </c>
      <c r="AN222" s="63" t="str">
        <f t="shared" si="24"/>
        <v>Naramata</v>
      </c>
      <c r="AO222" s="67" t="str">
        <f t="shared" si="25"/>
        <v>FALSE</v>
      </c>
      <c r="AP222" s="67" t="str">
        <f t="shared" si="26"/>
        <v>FALSE</v>
      </c>
    </row>
    <row r="223" spans="2:42" x14ac:dyDescent="0.25">
      <c r="B223" s="174">
        <v>8132</v>
      </c>
      <c r="C223" s="6" t="str">
        <f t="shared" si="18"/>
        <v>Peachland</v>
      </c>
      <c r="D223" s="4" t="s">
        <v>62</v>
      </c>
      <c r="E223" s="5" t="s">
        <v>62</v>
      </c>
      <c r="F223" s="5" t="s">
        <v>62</v>
      </c>
      <c r="G223" s="5" t="s">
        <v>2543</v>
      </c>
      <c r="H223" s="5" t="s">
        <v>2538</v>
      </c>
      <c r="I223" s="299"/>
      <c r="J223" s="346"/>
      <c r="K223" s="346"/>
      <c r="L223" s="346"/>
      <c r="M223" s="347"/>
      <c r="N223" s="1"/>
      <c r="O223" s="2"/>
      <c r="P223" s="194"/>
      <c r="Q223" s="343" t="str">
        <f t="shared" si="19"/>
        <v/>
      </c>
      <c r="R223" s="210" t="str">
        <f t="shared" si="20"/>
        <v/>
      </c>
      <c r="S223" s="211" t="str">
        <f t="shared" si="21"/>
        <v/>
      </c>
      <c r="T223" s="215"/>
      <c r="U223" s="213">
        <f t="shared" si="22"/>
        <v>0</v>
      </c>
      <c r="V223" s="217">
        <f t="shared" si="23"/>
        <v>0</v>
      </c>
      <c r="W223" s="215"/>
      <c r="X223" s="215"/>
      <c r="Y223" s="213" t="str">
        <f>IF(AB223="Y",COUNT(#REF!), "")</f>
        <v/>
      </c>
      <c r="Z223" s="32"/>
      <c r="AA223" s="66" t="s">
        <v>1616</v>
      </c>
      <c r="AB223" s="66" t="s">
        <v>72</v>
      </c>
      <c r="AC223" s="68">
        <v>49.778638000000001</v>
      </c>
      <c r="AD223" s="68">
        <v>-119.736108</v>
      </c>
      <c r="AE223" s="65" t="s">
        <v>1617</v>
      </c>
      <c r="AF223" s="66">
        <v>8132</v>
      </c>
      <c r="AG223" s="66" t="s">
        <v>95</v>
      </c>
      <c r="AH223" s="66">
        <v>3247</v>
      </c>
      <c r="AI223" s="66">
        <v>1704</v>
      </c>
      <c r="AJ223" s="66" t="s">
        <v>62</v>
      </c>
      <c r="AK223" s="66" t="s">
        <v>57</v>
      </c>
      <c r="AL223" s="66" t="s">
        <v>62</v>
      </c>
      <c r="AM223" s="66" t="s">
        <v>63</v>
      </c>
      <c r="AN223" s="63" t="str">
        <f t="shared" si="24"/>
        <v>Peachland</v>
      </c>
      <c r="AO223" s="67" t="str">
        <f t="shared" si="25"/>
        <v>FALSE</v>
      </c>
      <c r="AP223" s="67" t="str">
        <f t="shared" si="26"/>
        <v>FALSE</v>
      </c>
    </row>
    <row r="224" spans="2:42" x14ac:dyDescent="0.25">
      <c r="B224" s="174">
        <v>8133</v>
      </c>
      <c r="C224" s="6" t="str">
        <f t="shared" si="18"/>
        <v>Kelowna</v>
      </c>
      <c r="D224" s="4" t="s">
        <v>62</v>
      </c>
      <c r="E224" s="5" t="s">
        <v>62</v>
      </c>
      <c r="F224" s="5" t="s">
        <v>62</v>
      </c>
      <c r="G224" s="5" t="s">
        <v>2543</v>
      </c>
      <c r="H224" s="5" t="s">
        <v>2538</v>
      </c>
      <c r="I224" s="299"/>
      <c r="J224" s="346"/>
      <c r="K224" s="346"/>
      <c r="L224" s="346"/>
      <c r="M224" s="347"/>
      <c r="N224" s="1"/>
      <c r="O224" s="2"/>
      <c r="P224" s="194"/>
      <c r="Q224" s="343" t="str">
        <f t="shared" si="19"/>
        <v/>
      </c>
      <c r="R224" s="210" t="str">
        <f t="shared" si="20"/>
        <v/>
      </c>
      <c r="S224" s="211" t="str">
        <f t="shared" si="21"/>
        <v/>
      </c>
      <c r="T224" s="215"/>
      <c r="U224" s="213">
        <f t="shared" si="22"/>
        <v>0</v>
      </c>
      <c r="V224" s="217">
        <f t="shared" si="23"/>
        <v>0</v>
      </c>
      <c r="W224" s="215"/>
      <c r="X224" s="215"/>
      <c r="Y224" s="213" t="str">
        <f>IF(AB224="Y",COUNT(#REF!), "")</f>
        <v/>
      </c>
      <c r="Z224" s="32"/>
      <c r="AA224" s="64" t="s">
        <v>1062</v>
      </c>
      <c r="AB224" s="66" t="s">
        <v>72</v>
      </c>
      <c r="AC224" s="65">
        <v>49.883301000000003</v>
      </c>
      <c r="AD224" s="65">
        <v>-119.4833</v>
      </c>
      <c r="AE224" s="65" t="s">
        <v>1063</v>
      </c>
      <c r="AF224" s="64">
        <v>8133</v>
      </c>
      <c r="AG224" s="64" t="s">
        <v>95</v>
      </c>
      <c r="AH224" s="64">
        <v>26435</v>
      </c>
      <c r="AI224" s="64">
        <v>13704</v>
      </c>
      <c r="AJ224" s="64" t="s">
        <v>62</v>
      </c>
      <c r="AK224" s="64" t="s">
        <v>57</v>
      </c>
      <c r="AL224" s="66" t="s">
        <v>62</v>
      </c>
      <c r="AM224" s="66" t="s">
        <v>63</v>
      </c>
      <c r="AN224" s="63" t="str">
        <f t="shared" si="24"/>
        <v>Kelowna</v>
      </c>
      <c r="AO224" s="67" t="str">
        <f t="shared" si="25"/>
        <v>FALSE</v>
      </c>
      <c r="AP224" s="67" t="str">
        <f t="shared" si="26"/>
        <v>FALSE</v>
      </c>
    </row>
    <row r="225" spans="2:42" x14ac:dyDescent="0.25">
      <c r="B225" s="174">
        <v>8135</v>
      </c>
      <c r="C225" s="6" t="str">
        <f t="shared" si="18"/>
        <v>Westside*</v>
      </c>
      <c r="D225" s="4" t="s">
        <v>62</v>
      </c>
      <c r="E225" s="5" t="s">
        <v>62</v>
      </c>
      <c r="F225" s="5" t="s">
        <v>62</v>
      </c>
      <c r="G225" s="5" t="s">
        <v>2543</v>
      </c>
      <c r="H225" s="5" t="s">
        <v>2538</v>
      </c>
      <c r="I225" s="299"/>
      <c r="J225" s="346"/>
      <c r="K225" s="346"/>
      <c r="L225" s="346"/>
      <c r="M225" s="347"/>
      <c r="N225" s="1"/>
      <c r="O225" s="2"/>
      <c r="P225" s="194"/>
      <c r="Q225" s="343" t="str">
        <f t="shared" si="19"/>
        <v/>
      </c>
      <c r="R225" s="210" t="str">
        <f t="shared" si="20"/>
        <v/>
      </c>
      <c r="S225" s="211" t="str">
        <f t="shared" si="21"/>
        <v/>
      </c>
      <c r="T225" s="215"/>
      <c r="U225" s="213">
        <f t="shared" si="22"/>
        <v>0</v>
      </c>
      <c r="V225" s="217">
        <f t="shared" si="23"/>
        <v>0</v>
      </c>
      <c r="W225" s="215"/>
      <c r="X225" s="215"/>
      <c r="Y225" s="213">
        <f>IF(AB225="Y",COUNT(#REF!), "")</f>
        <v>0</v>
      </c>
      <c r="Z225" s="32"/>
      <c r="AA225" s="64" t="s">
        <v>2377</v>
      </c>
      <c r="AB225" s="64" t="s">
        <v>59</v>
      </c>
      <c r="AC225" s="65">
        <v>49.88223</v>
      </c>
      <c r="AD225" s="65">
        <v>-119.535235</v>
      </c>
      <c r="AE225" s="65" t="s">
        <v>2378</v>
      </c>
      <c r="AF225" s="64">
        <v>8135</v>
      </c>
      <c r="AG225" s="64" t="s">
        <v>1493</v>
      </c>
      <c r="AH225" s="64">
        <v>11559</v>
      </c>
      <c r="AI225" s="64">
        <v>4591</v>
      </c>
      <c r="AJ225" s="64" t="s">
        <v>62</v>
      </c>
      <c r="AK225" s="64" t="s">
        <v>57</v>
      </c>
      <c r="AL225" s="66" t="s">
        <v>57</v>
      </c>
      <c r="AM225" s="66" t="s">
        <v>63</v>
      </c>
      <c r="AN225" s="63" t="str">
        <f t="shared" si="24"/>
        <v>Westside*</v>
      </c>
      <c r="AO225" s="67" t="str">
        <f t="shared" si="25"/>
        <v>FALSE</v>
      </c>
      <c r="AP225" s="67" t="str">
        <f t="shared" si="26"/>
        <v>FALSE</v>
      </c>
    </row>
    <row r="226" spans="2:42" x14ac:dyDescent="0.25">
      <c r="B226" s="174">
        <v>8136</v>
      </c>
      <c r="C226" s="6" t="str">
        <f t="shared" ref="C226:C289" si="27">HYPERLINK(AE226,AN226)</f>
        <v>Glenrosa</v>
      </c>
      <c r="D226" s="4" t="s">
        <v>62</v>
      </c>
      <c r="E226" s="5" t="s">
        <v>62</v>
      </c>
      <c r="F226" s="5" t="s">
        <v>62</v>
      </c>
      <c r="G226" s="5" t="s">
        <v>2543</v>
      </c>
      <c r="H226" s="5" t="s">
        <v>2538</v>
      </c>
      <c r="I226" s="299"/>
      <c r="J226" s="346"/>
      <c r="K226" s="346"/>
      <c r="L226" s="346"/>
      <c r="M226" s="347"/>
      <c r="N226" s="1"/>
      <c r="O226" s="2"/>
      <c r="P226" s="194"/>
      <c r="Q226" s="343" t="str">
        <f t="shared" ref="Q226:Q289" si="28">IF(L226="","",
IF(SUM((J226*L226)/M226)&lt;=N226,"Sufficient Capacity",
IF(SUM((J226*L226)/M226)&gt;N226,"Not Enough Capacity","Error")))</f>
        <v/>
      </c>
      <c r="R226" s="210" t="str">
        <f t="shared" ref="R226:R289" si="29">IF(OR(ISBLANK(J226),ISBLANK(L226),ISBLANK(M226)), "",(J226*L226/M226))</f>
        <v/>
      </c>
      <c r="S226" s="211" t="str">
        <f t="shared" ref="S226:S289" si="30">IF(AND(COUNT(N226,R226)=2, OR($O$10="Last-Mile", $O$10="Transport &amp; Last-Mile")), N226-R226, "")</f>
        <v/>
      </c>
      <c r="T226" s="215"/>
      <c r="U226" s="213">
        <f t="shared" ref="U226:U289" si="31">IF(AND(AB226="Y",I226&lt;&gt;""),1,0)</f>
        <v>0</v>
      </c>
      <c r="V226" s="217">
        <f t="shared" ref="V226:V289" si="32">IF(AND(AB226="Y",I226="Last-Mile &amp; Transport"),1,0)</f>
        <v>0</v>
      </c>
      <c r="W226" s="215"/>
      <c r="X226" s="215"/>
      <c r="Y226" s="213" t="str">
        <f>IF(AB226="Y",COUNT(#REF!), "")</f>
        <v/>
      </c>
      <c r="Z226" s="32"/>
      <c r="AA226" s="64" t="s">
        <v>867</v>
      </c>
      <c r="AB226" s="66" t="s">
        <v>72</v>
      </c>
      <c r="AC226" s="65">
        <v>49.847164999999997</v>
      </c>
      <c r="AD226" s="65">
        <v>-119.66732</v>
      </c>
      <c r="AE226" s="65" t="s">
        <v>868</v>
      </c>
      <c r="AF226" s="64">
        <v>8136</v>
      </c>
      <c r="AG226" s="64" t="s">
        <v>95</v>
      </c>
      <c r="AH226" s="64">
        <v>832</v>
      </c>
      <c r="AI226" s="64">
        <v>298</v>
      </c>
      <c r="AJ226" s="64" t="s">
        <v>62</v>
      </c>
      <c r="AK226" s="64" t="s">
        <v>57</v>
      </c>
      <c r="AL226" s="66" t="s">
        <v>62</v>
      </c>
      <c r="AM226" s="66" t="s">
        <v>63</v>
      </c>
      <c r="AN226" s="63" t="str">
        <f t="shared" ref="AN226:AN289" si="33">IF(AB226="Y", CONCATENATE(AA226,"*"), AA226)</f>
        <v>Glenrosa</v>
      </c>
      <c r="AO226" s="67" t="str">
        <f t="shared" ref="AO226:AO289" si="34">IF(I226="Last-Mile","TRUE",IF(I226="Transport &amp; Last-Mile","TRUE","FALSE"))</f>
        <v>FALSE</v>
      </c>
      <c r="AP226" s="67" t="str">
        <f t="shared" ref="AP226:AP289" si="35">IF(I226="Transport","TRUE",IF(I226="Transport &amp; Last-Mile","TRUE","FALSE"))</f>
        <v>FALSE</v>
      </c>
    </row>
    <row r="227" spans="2:42" x14ac:dyDescent="0.25">
      <c r="B227" s="174">
        <v>8137</v>
      </c>
      <c r="C227" s="6" t="str">
        <f t="shared" si="27"/>
        <v>Westbank</v>
      </c>
      <c r="D227" s="4" t="s">
        <v>62</v>
      </c>
      <c r="E227" s="5" t="s">
        <v>62</v>
      </c>
      <c r="F227" s="5" t="s">
        <v>62</v>
      </c>
      <c r="G227" s="5" t="s">
        <v>2543</v>
      </c>
      <c r="H227" s="5" t="s">
        <v>2538</v>
      </c>
      <c r="I227" s="299"/>
      <c r="J227" s="346"/>
      <c r="K227" s="346"/>
      <c r="L227" s="346"/>
      <c r="M227" s="347"/>
      <c r="N227" s="1"/>
      <c r="O227" s="2"/>
      <c r="P227" s="194"/>
      <c r="Q227" s="343" t="str">
        <f t="shared" si="28"/>
        <v/>
      </c>
      <c r="R227" s="210" t="str">
        <f t="shared" si="29"/>
        <v/>
      </c>
      <c r="S227" s="211" t="str">
        <f t="shared" si="30"/>
        <v/>
      </c>
      <c r="T227" s="215"/>
      <c r="U227" s="213">
        <f t="shared" si="31"/>
        <v>0</v>
      </c>
      <c r="V227" s="217">
        <f t="shared" si="32"/>
        <v>0</v>
      </c>
      <c r="W227" s="215"/>
      <c r="X227" s="215"/>
      <c r="Y227" s="213" t="str">
        <f>IF(AB227="Y",COUNT(#REF!), "")</f>
        <v/>
      </c>
      <c r="Z227" s="32"/>
      <c r="AA227" s="64" t="s">
        <v>2365</v>
      </c>
      <c r="AB227" s="66" t="s">
        <v>72</v>
      </c>
      <c r="AC227" s="65">
        <v>49.828564</v>
      </c>
      <c r="AD227" s="65">
        <v>-119.631383</v>
      </c>
      <c r="AE227" s="65" t="s">
        <v>2366</v>
      </c>
      <c r="AF227" s="64">
        <v>8137</v>
      </c>
      <c r="AG227" s="64" t="s">
        <v>95</v>
      </c>
      <c r="AH227" s="64">
        <v>20108</v>
      </c>
      <c r="AI227" s="64">
        <v>8809</v>
      </c>
      <c r="AJ227" s="64" t="s">
        <v>62</v>
      </c>
      <c r="AK227" s="64" t="s">
        <v>57</v>
      </c>
      <c r="AL227" s="66" t="s">
        <v>57</v>
      </c>
      <c r="AM227" s="66" t="s">
        <v>63</v>
      </c>
      <c r="AN227" s="63" t="str">
        <f t="shared" si="33"/>
        <v>Westbank</v>
      </c>
      <c r="AO227" s="67" t="str">
        <f t="shared" si="34"/>
        <v>FALSE</v>
      </c>
      <c r="AP227" s="67" t="str">
        <f t="shared" si="35"/>
        <v>FALSE</v>
      </c>
    </row>
    <row r="228" spans="2:42" x14ac:dyDescent="0.25">
      <c r="B228" s="174">
        <v>8138</v>
      </c>
      <c r="C228" s="6" t="str">
        <f t="shared" si="27"/>
        <v>Okanagan Mission</v>
      </c>
      <c r="D228" s="4" t="s">
        <v>62</v>
      </c>
      <c r="E228" s="5" t="s">
        <v>62</v>
      </c>
      <c r="F228" s="5" t="s">
        <v>62</v>
      </c>
      <c r="G228" s="5" t="s">
        <v>2543</v>
      </c>
      <c r="H228" s="5" t="s">
        <v>2538</v>
      </c>
      <c r="I228" s="299"/>
      <c r="J228" s="346"/>
      <c r="K228" s="346"/>
      <c r="L228" s="346"/>
      <c r="M228" s="347"/>
      <c r="N228" s="1"/>
      <c r="O228" s="2"/>
      <c r="P228" s="194"/>
      <c r="Q228" s="343" t="str">
        <f t="shared" si="28"/>
        <v/>
      </c>
      <c r="R228" s="210" t="str">
        <f t="shared" si="29"/>
        <v/>
      </c>
      <c r="S228" s="211" t="str">
        <f t="shared" si="30"/>
        <v/>
      </c>
      <c r="T228" s="215"/>
      <c r="U228" s="213">
        <f t="shared" si="31"/>
        <v>0</v>
      </c>
      <c r="V228" s="217">
        <f t="shared" si="32"/>
        <v>0</v>
      </c>
      <c r="W228" s="215"/>
      <c r="X228" s="215"/>
      <c r="Y228" s="213" t="str">
        <f>IF(AB228="Y",COUNT(#REF!), "")</f>
        <v/>
      </c>
      <c r="Z228" s="32"/>
      <c r="AA228" s="64" t="s">
        <v>1550</v>
      </c>
      <c r="AB228" s="66" t="s">
        <v>72</v>
      </c>
      <c r="AC228" s="65">
        <v>49.816701000000002</v>
      </c>
      <c r="AD228" s="65">
        <v>-119.4833</v>
      </c>
      <c r="AE228" s="65" t="s">
        <v>1551</v>
      </c>
      <c r="AF228" s="64">
        <v>8138</v>
      </c>
      <c r="AG228" s="64" t="s">
        <v>95</v>
      </c>
      <c r="AH228" s="64">
        <v>12549</v>
      </c>
      <c r="AI228" s="64">
        <v>4342</v>
      </c>
      <c r="AJ228" s="64" t="s">
        <v>62</v>
      </c>
      <c r="AK228" s="64" t="s">
        <v>57</v>
      </c>
      <c r="AL228" s="66" t="s">
        <v>62</v>
      </c>
      <c r="AM228" s="66" t="s">
        <v>63</v>
      </c>
      <c r="AN228" s="63" t="str">
        <f t="shared" si="33"/>
        <v>Okanagan Mission</v>
      </c>
      <c r="AO228" s="67" t="str">
        <f t="shared" si="34"/>
        <v>FALSE</v>
      </c>
      <c r="AP228" s="67" t="str">
        <f t="shared" si="35"/>
        <v>FALSE</v>
      </c>
    </row>
    <row r="229" spans="2:42" x14ac:dyDescent="0.25">
      <c r="B229" s="174">
        <v>8139</v>
      </c>
      <c r="C229" s="6" t="str">
        <f t="shared" si="27"/>
        <v>Braeloch</v>
      </c>
      <c r="D229" s="4" t="s">
        <v>62</v>
      </c>
      <c r="E229" s="5" t="s">
        <v>62</v>
      </c>
      <c r="F229" s="5" t="s">
        <v>62</v>
      </c>
      <c r="G229" s="5" t="s">
        <v>2543</v>
      </c>
      <c r="H229" s="5" t="s">
        <v>2538</v>
      </c>
      <c r="I229" s="299"/>
      <c r="J229" s="346"/>
      <c r="K229" s="346"/>
      <c r="L229" s="346"/>
      <c r="M229" s="347"/>
      <c r="N229" s="1"/>
      <c r="O229" s="2"/>
      <c r="P229" s="194"/>
      <c r="Q229" s="343" t="str">
        <f t="shared" si="28"/>
        <v/>
      </c>
      <c r="R229" s="210" t="str">
        <f t="shared" si="29"/>
        <v/>
      </c>
      <c r="S229" s="211" t="str">
        <f t="shared" si="30"/>
        <v/>
      </c>
      <c r="T229" s="215"/>
      <c r="U229" s="213">
        <f t="shared" si="31"/>
        <v>0</v>
      </c>
      <c r="V229" s="217">
        <f t="shared" si="32"/>
        <v>0</v>
      </c>
      <c r="W229" s="215"/>
      <c r="X229" s="215"/>
      <c r="Y229" s="213" t="str">
        <f>IF(AB229="Y",COUNT(#REF!), "")</f>
        <v/>
      </c>
      <c r="Z229" s="32"/>
      <c r="AA229" s="64" t="s">
        <v>316</v>
      </c>
      <c r="AB229" s="66" t="s">
        <v>72</v>
      </c>
      <c r="AC229" s="65">
        <v>49.783299</v>
      </c>
      <c r="AD229" s="65">
        <v>-119.5167</v>
      </c>
      <c r="AE229" s="65" t="s">
        <v>317</v>
      </c>
      <c r="AF229" s="64">
        <v>8139</v>
      </c>
      <c r="AG229" s="64" t="s">
        <v>95</v>
      </c>
      <c r="AH229" s="64">
        <v>12549</v>
      </c>
      <c r="AI229" s="64">
        <v>4342</v>
      </c>
      <c r="AJ229" s="64" t="s">
        <v>62</v>
      </c>
      <c r="AK229" s="64" t="s">
        <v>57</v>
      </c>
      <c r="AL229" s="66" t="s">
        <v>57</v>
      </c>
      <c r="AM229" s="66" t="s">
        <v>63</v>
      </c>
      <c r="AN229" s="63" t="str">
        <f t="shared" si="33"/>
        <v>Braeloch</v>
      </c>
      <c r="AO229" s="67" t="str">
        <f t="shared" si="34"/>
        <v>FALSE</v>
      </c>
      <c r="AP229" s="67" t="str">
        <f t="shared" si="35"/>
        <v>FALSE</v>
      </c>
    </row>
    <row r="230" spans="2:42" x14ac:dyDescent="0.25">
      <c r="B230" s="174">
        <v>8140</v>
      </c>
      <c r="C230" s="6" t="str">
        <f t="shared" si="27"/>
        <v>Ellison</v>
      </c>
      <c r="D230" s="4" t="s">
        <v>62</v>
      </c>
      <c r="E230" s="5" t="s">
        <v>62</v>
      </c>
      <c r="F230" s="5" t="s">
        <v>62</v>
      </c>
      <c r="G230" s="5" t="s">
        <v>2543</v>
      </c>
      <c r="H230" s="5" t="s">
        <v>2538</v>
      </c>
      <c r="I230" s="299"/>
      <c r="J230" s="346"/>
      <c r="K230" s="346"/>
      <c r="L230" s="346"/>
      <c r="M230" s="347"/>
      <c r="N230" s="1"/>
      <c r="O230" s="2"/>
      <c r="P230" s="194"/>
      <c r="Q230" s="343" t="str">
        <f t="shared" si="28"/>
        <v/>
      </c>
      <c r="R230" s="210" t="str">
        <f t="shared" si="29"/>
        <v/>
      </c>
      <c r="S230" s="211" t="str">
        <f t="shared" si="30"/>
        <v/>
      </c>
      <c r="T230" s="215"/>
      <c r="U230" s="213">
        <f t="shared" si="31"/>
        <v>0</v>
      </c>
      <c r="V230" s="217">
        <f t="shared" si="32"/>
        <v>0</v>
      </c>
      <c r="W230" s="215"/>
      <c r="X230" s="215"/>
      <c r="Y230" s="213" t="str">
        <f>IF(AB230="Y",COUNT(#REF!), "")</f>
        <v/>
      </c>
      <c r="Z230" s="32"/>
      <c r="AA230" s="66" t="s">
        <v>717</v>
      </c>
      <c r="AB230" s="66" t="s">
        <v>72</v>
      </c>
      <c r="AC230" s="68">
        <v>49.936266000000003</v>
      </c>
      <c r="AD230" s="68">
        <v>-119.357592</v>
      </c>
      <c r="AE230" s="65" t="s">
        <v>718</v>
      </c>
      <c r="AF230" s="66">
        <v>8140</v>
      </c>
      <c r="AG230" s="66" t="s">
        <v>95</v>
      </c>
      <c r="AH230" s="66">
        <v>3949</v>
      </c>
      <c r="AI230" s="66">
        <v>1885</v>
      </c>
      <c r="AJ230" s="66" t="s">
        <v>62</v>
      </c>
      <c r="AK230" s="66" t="s">
        <v>57</v>
      </c>
      <c r="AL230" s="66" t="s">
        <v>57</v>
      </c>
      <c r="AM230" s="66" t="s">
        <v>63</v>
      </c>
      <c r="AN230" s="63" t="str">
        <f t="shared" si="33"/>
        <v>Ellison</v>
      </c>
      <c r="AO230" s="67" t="str">
        <f t="shared" si="34"/>
        <v>FALSE</v>
      </c>
      <c r="AP230" s="67" t="str">
        <f t="shared" si="35"/>
        <v>FALSE</v>
      </c>
    </row>
    <row r="231" spans="2:42" x14ac:dyDescent="0.25">
      <c r="B231" s="174">
        <v>8141</v>
      </c>
      <c r="C231" s="6" t="str">
        <f t="shared" si="27"/>
        <v>Rutland</v>
      </c>
      <c r="D231" s="4" t="s">
        <v>62</v>
      </c>
      <c r="E231" s="5" t="s">
        <v>62</v>
      </c>
      <c r="F231" s="5" t="s">
        <v>62</v>
      </c>
      <c r="G231" s="5" t="s">
        <v>2543</v>
      </c>
      <c r="H231" s="5" t="s">
        <v>2538</v>
      </c>
      <c r="I231" s="299"/>
      <c r="J231" s="346"/>
      <c r="K231" s="346"/>
      <c r="L231" s="346"/>
      <c r="M231" s="347"/>
      <c r="N231" s="1"/>
      <c r="O231" s="2"/>
      <c r="P231" s="194"/>
      <c r="Q231" s="343" t="str">
        <f t="shared" si="28"/>
        <v/>
      </c>
      <c r="R231" s="210" t="str">
        <f t="shared" si="29"/>
        <v/>
      </c>
      <c r="S231" s="211" t="str">
        <f t="shared" si="30"/>
        <v/>
      </c>
      <c r="T231" s="215"/>
      <c r="U231" s="213">
        <f t="shared" si="31"/>
        <v>0</v>
      </c>
      <c r="V231" s="217">
        <f t="shared" si="32"/>
        <v>0</v>
      </c>
      <c r="W231" s="215"/>
      <c r="X231" s="215"/>
      <c r="Y231" s="213" t="str">
        <f>IF(AB231="Y",COUNT(#REF!), "")</f>
        <v/>
      </c>
      <c r="Z231" s="32"/>
      <c r="AA231" s="66" t="s">
        <v>1826</v>
      </c>
      <c r="AB231" s="66" t="s">
        <v>72</v>
      </c>
      <c r="AC231" s="68">
        <v>49.888252999999999</v>
      </c>
      <c r="AD231" s="68">
        <v>-119.391029</v>
      </c>
      <c r="AE231" s="65" t="s">
        <v>1827</v>
      </c>
      <c r="AF231" s="66">
        <v>8141</v>
      </c>
      <c r="AG231" s="66" t="s">
        <v>95</v>
      </c>
      <c r="AH231" s="66">
        <v>22752</v>
      </c>
      <c r="AI231" s="66">
        <v>9624</v>
      </c>
      <c r="AJ231" s="66" t="s">
        <v>62</v>
      </c>
      <c r="AK231" s="66" t="s">
        <v>57</v>
      </c>
      <c r="AL231" s="66" t="s">
        <v>62</v>
      </c>
      <c r="AM231" s="66" t="s">
        <v>63</v>
      </c>
      <c r="AN231" s="63" t="str">
        <f t="shared" si="33"/>
        <v>Rutland</v>
      </c>
      <c r="AO231" s="67" t="str">
        <f t="shared" si="34"/>
        <v>FALSE</v>
      </c>
      <c r="AP231" s="67" t="str">
        <f t="shared" si="35"/>
        <v>FALSE</v>
      </c>
    </row>
    <row r="232" spans="2:42" x14ac:dyDescent="0.25">
      <c r="B232" s="174">
        <v>8142</v>
      </c>
      <c r="C232" s="6" t="str">
        <f t="shared" si="27"/>
        <v>Beaverdell</v>
      </c>
      <c r="D232" s="4" t="s">
        <v>57</v>
      </c>
      <c r="E232" s="5" t="s">
        <v>57</v>
      </c>
      <c r="F232" s="5" t="s">
        <v>62</v>
      </c>
      <c r="G232" s="5" t="s">
        <v>2537</v>
      </c>
      <c r="H232" s="5" t="s">
        <v>2534</v>
      </c>
      <c r="I232" s="299"/>
      <c r="J232" s="346"/>
      <c r="K232" s="346"/>
      <c r="L232" s="346"/>
      <c r="M232" s="347"/>
      <c r="N232" s="1"/>
      <c r="O232" s="2"/>
      <c r="P232" s="194"/>
      <c r="Q232" s="343" t="str">
        <f t="shared" si="28"/>
        <v/>
      </c>
      <c r="R232" s="210" t="str">
        <f t="shared" si="29"/>
        <v/>
      </c>
      <c r="S232" s="211" t="str">
        <f t="shared" si="30"/>
        <v/>
      </c>
      <c r="T232" s="215"/>
      <c r="U232" s="213">
        <f t="shared" si="31"/>
        <v>0</v>
      </c>
      <c r="V232" s="217">
        <f t="shared" si="32"/>
        <v>0</v>
      </c>
      <c r="W232" s="215"/>
      <c r="X232" s="215"/>
      <c r="Y232" s="213" t="str">
        <f>IF(AB232="Y",COUNT(#REF!), "")</f>
        <v/>
      </c>
      <c r="Z232" s="32"/>
      <c r="AA232" s="66" t="s">
        <v>214</v>
      </c>
      <c r="AB232" s="66" t="s">
        <v>72</v>
      </c>
      <c r="AC232" s="68">
        <v>49.436810000000001</v>
      </c>
      <c r="AD232" s="68">
        <v>-119.088964</v>
      </c>
      <c r="AE232" s="65" t="s">
        <v>215</v>
      </c>
      <c r="AF232" s="66">
        <v>8142</v>
      </c>
      <c r="AG232" s="66" t="s">
        <v>74</v>
      </c>
      <c r="AH232" s="66">
        <v>157</v>
      </c>
      <c r="AI232" s="66">
        <v>106</v>
      </c>
      <c r="AJ232" s="66" t="s">
        <v>57</v>
      </c>
      <c r="AK232" s="66" t="s">
        <v>62</v>
      </c>
      <c r="AL232" s="66" t="s">
        <v>57</v>
      </c>
      <c r="AM232" s="66" t="s">
        <v>63</v>
      </c>
      <c r="AN232" s="63" t="str">
        <f t="shared" si="33"/>
        <v>Beaverdell</v>
      </c>
      <c r="AO232" s="67" t="str">
        <f t="shared" si="34"/>
        <v>FALSE</v>
      </c>
      <c r="AP232" s="67" t="str">
        <f t="shared" si="35"/>
        <v>FALSE</v>
      </c>
    </row>
    <row r="233" spans="2:42" x14ac:dyDescent="0.25">
      <c r="B233" s="174">
        <v>8143</v>
      </c>
      <c r="C233" s="6" t="str">
        <f t="shared" si="27"/>
        <v>Carmi</v>
      </c>
      <c r="D233" s="4" t="s">
        <v>57</v>
      </c>
      <c r="E233" s="5" t="s">
        <v>57</v>
      </c>
      <c r="F233" s="5" t="s">
        <v>62</v>
      </c>
      <c r="G233" s="5" t="s">
        <v>2537</v>
      </c>
      <c r="H233" s="5" t="s">
        <v>2534</v>
      </c>
      <c r="I233" s="299"/>
      <c r="J233" s="346"/>
      <c r="K233" s="346"/>
      <c r="L233" s="346"/>
      <c r="M233" s="347"/>
      <c r="N233" s="1"/>
      <c r="O233" s="2"/>
      <c r="P233" s="194"/>
      <c r="Q233" s="343" t="str">
        <f t="shared" si="28"/>
        <v/>
      </c>
      <c r="R233" s="210" t="str">
        <f t="shared" si="29"/>
        <v/>
      </c>
      <c r="S233" s="211" t="str">
        <f t="shared" si="30"/>
        <v/>
      </c>
      <c r="T233" s="215"/>
      <c r="U233" s="213">
        <f t="shared" si="31"/>
        <v>0</v>
      </c>
      <c r="V233" s="217">
        <f t="shared" si="32"/>
        <v>0</v>
      </c>
      <c r="W233" s="215"/>
      <c r="X233" s="215"/>
      <c r="Y233" s="213" t="str">
        <f>IF(AB233="Y",COUNT(#REF!), "")</f>
        <v/>
      </c>
      <c r="Z233" s="32"/>
      <c r="AA233" s="64" t="s">
        <v>405</v>
      </c>
      <c r="AB233" s="64" t="s">
        <v>72</v>
      </c>
      <c r="AC233" s="65">
        <v>49.500929999999997</v>
      </c>
      <c r="AD233" s="65">
        <v>-119.121976</v>
      </c>
      <c r="AE233" s="65" t="s">
        <v>406</v>
      </c>
      <c r="AF233" s="64">
        <v>8143</v>
      </c>
      <c r="AG233" s="64" t="s">
        <v>74</v>
      </c>
      <c r="AH233" s="64">
        <v>195</v>
      </c>
      <c r="AI233" s="64">
        <v>154</v>
      </c>
      <c r="AJ233" s="64" t="s">
        <v>57</v>
      </c>
      <c r="AK233" s="64" t="s">
        <v>62</v>
      </c>
      <c r="AL233" s="66" t="s">
        <v>57</v>
      </c>
      <c r="AM233" s="66" t="s">
        <v>63</v>
      </c>
      <c r="AN233" s="63" t="str">
        <f t="shared" si="33"/>
        <v>Carmi</v>
      </c>
      <c r="AO233" s="67" t="str">
        <f t="shared" si="34"/>
        <v>FALSE</v>
      </c>
      <c r="AP233" s="67" t="str">
        <f t="shared" si="35"/>
        <v>FALSE</v>
      </c>
    </row>
    <row r="234" spans="2:42" x14ac:dyDescent="0.25">
      <c r="B234" s="174">
        <v>8144</v>
      </c>
      <c r="C234" s="6" t="str">
        <f t="shared" si="27"/>
        <v>Okanagan*</v>
      </c>
      <c r="D234" s="4" t="s">
        <v>62</v>
      </c>
      <c r="E234" s="5" t="s">
        <v>62</v>
      </c>
      <c r="F234" s="5" t="s">
        <v>62</v>
      </c>
      <c r="G234" s="5" t="s">
        <v>2543</v>
      </c>
      <c r="H234" s="5" t="s">
        <v>2538</v>
      </c>
      <c r="I234" s="299"/>
      <c r="J234" s="346"/>
      <c r="K234" s="346"/>
      <c r="L234" s="346"/>
      <c r="M234" s="347"/>
      <c r="N234" s="1"/>
      <c r="O234" s="2"/>
      <c r="P234" s="194"/>
      <c r="Q234" s="343" t="str">
        <f t="shared" si="28"/>
        <v/>
      </c>
      <c r="R234" s="210" t="str">
        <f t="shared" si="29"/>
        <v/>
      </c>
      <c r="S234" s="211" t="str">
        <f t="shared" si="30"/>
        <v/>
      </c>
      <c r="T234" s="215"/>
      <c r="U234" s="213">
        <f t="shared" si="31"/>
        <v>0</v>
      </c>
      <c r="V234" s="217">
        <f t="shared" si="32"/>
        <v>0</v>
      </c>
      <c r="W234" s="215"/>
      <c r="X234" s="215"/>
      <c r="Y234" s="213">
        <f>IF(AB234="Y",COUNT(#REF!), "")</f>
        <v>0</v>
      </c>
      <c r="Z234" s="32"/>
      <c r="AA234" s="64" t="s">
        <v>1552</v>
      </c>
      <c r="AB234" s="64" t="s">
        <v>59</v>
      </c>
      <c r="AC234" s="65">
        <v>50.007635999999998</v>
      </c>
      <c r="AD234" s="65">
        <v>-119.396944</v>
      </c>
      <c r="AE234" s="65" t="s">
        <v>1553</v>
      </c>
      <c r="AF234" s="64">
        <v>8144</v>
      </c>
      <c r="AG234" s="64" t="s">
        <v>66</v>
      </c>
      <c r="AH234" s="64">
        <v>1697</v>
      </c>
      <c r="AI234" s="64">
        <v>1401</v>
      </c>
      <c r="AJ234" s="64" t="s">
        <v>62</v>
      </c>
      <c r="AK234" s="64" t="s">
        <v>57</v>
      </c>
      <c r="AL234" s="66" t="s">
        <v>57</v>
      </c>
      <c r="AM234" s="66" t="s">
        <v>63</v>
      </c>
      <c r="AN234" s="63" t="str">
        <f t="shared" si="33"/>
        <v>Okanagan*</v>
      </c>
      <c r="AO234" s="67" t="str">
        <f t="shared" si="34"/>
        <v>FALSE</v>
      </c>
      <c r="AP234" s="67" t="str">
        <f t="shared" si="35"/>
        <v>FALSE</v>
      </c>
    </row>
    <row r="235" spans="2:42" x14ac:dyDescent="0.25">
      <c r="B235" s="174">
        <v>8145</v>
      </c>
      <c r="C235" s="6" t="str">
        <f t="shared" si="27"/>
        <v>Winfield</v>
      </c>
      <c r="D235" s="4" t="s">
        <v>62</v>
      </c>
      <c r="E235" s="5" t="s">
        <v>62</v>
      </c>
      <c r="F235" s="5" t="s">
        <v>62</v>
      </c>
      <c r="G235" s="5" t="s">
        <v>2543</v>
      </c>
      <c r="H235" s="5" t="s">
        <v>2538</v>
      </c>
      <c r="I235" s="299"/>
      <c r="J235" s="346"/>
      <c r="K235" s="346"/>
      <c r="L235" s="346"/>
      <c r="M235" s="347"/>
      <c r="N235" s="1"/>
      <c r="O235" s="2"/>
      <c r="P235" s="194"/>
      <c r="Q235" s="343" t="str">
        <f t="shared" si="28"/>
        <v/>
      </c>
      <c r="R235" s="210" t="str">
        <f t="shared" si="29"/>
        <v/>
      </c>
      <c r="S235" s="211" t="str">
        <f t="shared" si="30"/>
        <v/>
      </c>
      <c r="T235" s="215"/>
      <c r="U235" s="213">
        <f t="shared" si="31"/>
        <v>0</v>
      </c>
      <c r="V235" s="217">
        <f t="shared" si="32"/>
        <v>0</v>
      </c>
      <c r="W235" s="215"/>
      <c r="X235" s="215"/>
      <c r="Y235" s="213" t="str">
        <f>IF(AB235="Y",COUNT(#REF!), "")</f>
        <v/>
      </c>
      <c r="Z235" s="32"/>
      <c r="AA235" s="66" t="s">
        <v>2430</v>
      </c>
      <c r="AB235" s="66" t="s">
        <v>72</v>
      </c>
      <c r="AC235" s="68">
        <v>50.033324</v>
      </c>
      <c r="AD235" s="68">
        <v>-119.401779</v>
      </c>
      <c r="AE235" s="65" t="s">
        <v>2431</v>
      </c>
      <c r="AF235" s="66">
        <v>8145</v>
      </c>
      <c r="AG235" s="66" t="s">
        <v>74</v>
      </c>
      <c r="AH235" s="66">
        <v>5290</v>
      </c>
      <c r="AI235" s="66">
        <v>2317</v>
      </c>
      <c r="AJ235" s="66" t="s">
        <v>62</v>
      </c>
      <c r="AK235" s="66" t="s">
        <v>57</v>
      </c>
      <c r="AL235" s="66" t="s">
        <v>62</v>
      </c>
      <c r="AM235" s="66" t="s">
        <v>63</v>
      </c>
      <c r="AN235" s="63" t="str">
        <f t="shared" si="33"/>
        <v>Winfield</v>
      </c>
      <c r="AO235" s="67" t="str">
        <f t="shared" si="34"/>
        <v>FALSE</v>
      </c>
      <c r="AP235" s="67" t="str">
        <f t="shared" si="35"/>
        <v>FALSE</v>
      </c>
    </row>
    <row r="236" spans="2:42" x14ac:dyDescent="0.25">
      <c r="B236" s="174">
        <v>8146</v>
      </c>
      <c r="C236" s="6" t="str">
        <f t="shared" si="27"/>
        <v>Woodsdale</v>
      </c>
      <c r="D236" s="4" t="s">
        <v>62</v>
      </c>
      <c r="E236" s="5" t="s">
        <v>62</v>
      </c>
      <c r="F236" s="5" t="s">
        <v>62</v>
      </c>
      <c r="G236" s="5" t="s">
        <v>2543</v>
      </c>
      <c r="H236" s="5" t="s">
        <v>2538</v>
      </c>
      <c r="I236" s="299"/>
      <c r="J236" s="346"/>
      <c r="K236" s="346"/>
      <c r="L236" s="346"/>
      <c r="M236" s="347"/>
      <c r="N236" s="1"/>
      <c r="O236" s="2"/>
      <c r="P236" s="194"/>
      <c r="Q236" s="343" t="str">
        <f t="shared" si="28"/>
        <v/>
      </c>
      <c r="R236" s="210" t="str">
        <f t="shared" si="29"/>
        <v/>
      </c>
      <c r="S236" s="211" t="str">
        <f t="shared" si="30"/>
        <v/>
      </c>
      <c r="T236" s="215"/>
      <c r="U236" s="213">
        <f t="shared" si="31"/>
        <v>0</v>
      </c>
      <c r="V236" s="217">
        <f t="shared" si="32"/>
        <v>0</v>
      </c>
      <c r="W236" s="215"/>
      <c r="X236" s="215"/>
      <c r="Y236" s="213" t="str">
        <f>IF(AB236="Y",COUNT(#REF!), "")</f>
        <v/>
      </c>
      <c r="Z236" s="32"/>
      <c r="AA236" s="64" t="s">
        <v>2444</v>
      </c>
      <c r="AB236" s="64" t="s">
        <v>72</v>
      </c>
      <c r="AC236" s="65">
        <v>50.049456999999997</v>
      </c>
      <c r="AD236" s="65">
        <v>-119.389763</v>
      </c>
      <c r="AE236" s="65" t="s">
        <v>2445</v>
      </c>
      <c r="AF236" s="64">
        <v>8146</v>
      </c>
      <c r="AG236" s="64" t="s">
        <v>74</v>
      </c>
      <c r="AH236" s="64">
        <v>3032</v>
      </c>
      <c r="AI236" s="64">
        <v>1407</v>
      </c>
      <c r="AJ236" s="64" t="s">
        <v>62</v>
      </c>
      <c r="AK236" s="64" t="s">
        <v>57</v>
      </c>
      <c r="AL236" s="66" t="s">
        <v>62</v>
      </c>
      <c r="AM236" s="66" t="s">
        <v>63</v>
      </c>
      <c r="AN236" s="63" t="str">
        <f t="shared" si="33"/>
        <v>Woodsdale</v>
      </c>
      <c r="AO236" s="67" t="str">
        <f t="shared" si="34"/>
        <v>FALSE</v>
      </c>
      <c r="AP236" s="67" t="str">
        <f t="shared" si="35"/>
        <v>FALSE</v>
      </c>
    </row>
    <row r="237" spans="2:42" x14ac:dyDescent="0.25">
      <c r="B237" s="174">
        <v>8147</v>
      </c>
      <c r="C237" s="6" t="str">
        <f t="shared" si="27"/>
        <v>Okanagan Centre</v>
      </c>
      <c r="D237" s="4" t="s">
        <v>62</v>
      </c>
      <c r="E237" s="5" t="s">
        <v>62</v>
      </c>
      <c r="F237" s="5" t="s">
        <v>62</v>
      </c>
      <c r="G237" s="5" t="s">
        <v>2543</v>
      </c>
      <c r="H237" s="5" t="s">
        <v>2538</v>
      </c>
      <c r="I237" s="299"/>
      <c r="J237" s="346"/>
      <c r="K237" s="346"/>
      <c r="L237" s="346"/>
      <c r="M237" s="347"/>
      <c r="N237" s="1"/>
      <c r="O237" s="2"/>
      <c r="P237" s="194"/>
      <c r="Q237" s="343" t="str">
        <f t="shared" si="28"/>
        <v/>
      </c>
      <c r="R237" s="210" t="str">
        <f t="shared" si="29"/>
        <v/>
      </c>
      <c r="S237" s="211" t="str">
        <f t="shared" si="30"/>
        <v/>
      </c>
      <c r="T237" s="215"/>
      <c r="U237" s="213">
        <f t="shared" si="31"/>
        <v>0</v>
      </c>
      <c r="V237" s="217">
        <f t="shared" si="32"/>
        <v>0</v>
      </c>
      <c r="W237" s="215"/>
      <c r="X237" s="215"/>
      <c r="Y237" s="213" t="str">
        <f>IF(AB237="Y",COUNT(#REF!), "")</f>
        <v/>
      </c>
      <c r="Z237" s="32"/>
      <c r="AA237" s="64" t="s">
        <v>1546</v>
      </c>
      <c r="AB237" s="64" t="s">
        <v>72</v>
      </c>
      <c r="AC237" s="65">
        <v>50.049999</v>
      </c>
      <c r="AD237" s="65">
        <v>-119.45</v>
      </c>
      <c r="AE237" s="65" t="s">
        <v>1547</v>
      </c>
      <c r="AF237" s="64">
        <v>8147</v>
      </c>
      <c r="AG237" s="64" t="s">
        <v>74</v>
      </c>
      <c r="AH237" s="64">
        <v>5290</v>
      </c>
      <c r="AI237" s="64">
        <v>2317</v>
      </c>
      <c r="AJ237" s="64" t="s">
        <v>62</v>
      </c>
      <c r="AK237" s="64" t="s">
        <v>57</v>
      </c>
      <c r="AL237" s="66" t="s">
        <v>57</v>
      </c>
      <c r="AM237" s="66" t="s">
        <v>63</v>
      </c>
      <c r="AN237" s="63" t="str">
        <f t="shared" si="33"/>
        <v>Okanagan Centre</v>
      </c>
      <c r="AO237" s="67" t="str">
        <f t="shared" si="34"/>
        <v>FALSE</v>
      </c>
      <c r="AP237" s="67" t="str">
        <f t="shared" si="35"/>
        <v>FALSE</v>
      </c>
    </row>
    <row r="238" spans="2:42" x14ac:dyDescent="0.25">
      <c r="B238" s="174">
        <v>8148</v>
      </c>
      <c r="C238" s="6" t="str">
        <f t="shared" si="27"/>
        <v>Oyama</v>
      </c>
      <c r="D238" s="4" t="s">
        <v>62</v>
      </c>
      <c r="E238" s="5" t="s">
        <v>62</v>
      </c>
      <c r="F238" s="5" t="s">
        <v>62</v>
      </c>
      <c r="G238" s="5" t="s">
        <v>2543</v>
      </c>
      <c r="H238" s="5" t="s">
        <v>2538</v>
      </c>
      <c r="I238" s="299"/>
      <c r="J238" s="346"/>
      <c r="K238" s="346"/>
      <c r="L238" s="346"/>
      <c r="M238" s="347"/>
      <c r="N238" s="1"/>
      <c r="O238" s="2"/>
      <c r="P238" s="194"/>
      <c r="Q238" s="343" t="str">
        <f t="shared" si="28"/>
        <v/>
      </c>
      <c r="R238" s="210" t="str">
        <f t="shared" si="29"/>
        <v/>
      </c>
      <c r="S238" s="211" t="str">
        <f t="shared" si="30"/>
        <v/>
      </c>
      <c r="T238" s="215"/>
      <c r="U238" s="213">
        <f t="shared" si="31"/>
        <v>0</v>
      </c>
      <c r="V238" s="217">
        <f t="shared" si="32"/>
        <v>0</v>
      </c>
      <c r="W238" s="215"/>
      <c r="X238" s="215"/>
      <c r="Y238" s="213" t="str">
        <f>IF(AB238="Y",COUNT(#REF!), "")</f>
        <v/>
      </c>
      <c r="Z238" s="32"/>
      <c r="AA238" s="66" t="s">
        <v>1592</v>
      </c>
      <c r="AB238" s="64" t="s">
        <v>72</v>
      </c>
      <c r="AC238" s="68">
        <v>50.111075999999997</v>
      </c>
      <c r="AD238" s="68">
        <v>-119.367611</v>
      </c>
      <c r="AE238" s="65" t="s">
        <v>1593</v>
      </c>
      <c r="AF238" s="66">
        <v>8148</v>
      </c>
      <c r="AG238" s="66" t="s">
        <v>74</v>
      </c>
      <c r="AH238" s="66">
        <v>1396</v>
      </c>
      <c r="AI238" s="66">
        <v>654</v>
      </c>
      <c r="AJ238" s="66" t="s">
        <v>62</v>
      </c>
      <c r="AK238" s="66" t="s">
        <v>57</v>
      </c>
      <c r="AL238" s="66" t="s">
        <v>62</v>
      </c>
      <c r="AM238" s="66" t="s">
        <v>63</v>
      </c>
      <c r="AN238" s="63" t="str">
        <f t="shared" si="33"/>
        <v>Oyama</v>
      </c>
      <c r="AO238" s="67" t="str">
        <f t="shared" si="34"/>
        <v>FALSE</v>
      </c>
      <c r="AP238" s="67" t="str">
        <f t="shared" si="35"/>
        <v>FALSE</v>
      </c>
    </row>
    <row r="239" spans="2:42" x14ac:dyDescent="0.25">
      <c r="B239" s="174">
        <v>8149</v>
      </c>
      <c r="C239" s="6" t="str">
        <f t="shared" si="27"/>
        <v>Lumby</v>
      </c>
      <c r="D239" s="4" t="s">
        <v>62</v>
      </c>
      <c r="E239" s="5" t="s">
        <v>62</v>
      </c>
      <c r="F239" s="5" t="s">
        <v>62</v>
      </c>
      <c r="G239" s="5" t="s">
        <v>2544</v>
      </c>
      <c r="H239" s="5" t="s">
        <v>2538</v>
      </c>
      <c r="I239" s="299"/>
      <c r="J239" s="346"/>
      <c r="K239" s="346"/>
      <c r="L239" s="346"/>
      <c r="M239" s="347"/>
      <c r="N239" s="1"/>
      <c r="O239" s="2"/>
      <c r="P239" s="194"/>
      <c r="Q239" s="343" t="str">
        <f t="shared" si="28"/>
        <v/>
      </c>
      <c r="R239" s="210" t="str">
        <f t="shared" si="29"/>
        <v/>
      </c>
      <c r="S239" s="211" t="str">
        <f t="shared" si="30"/>
        <v/>
      </c>
      <c r="T239" s="215"/>
      <c r="U239" s="213">
        <f t="shared" si="31"/>
        <v>0</v>
      </c>
      <c r="V239" s="217">
        <f t="shared" si="32"/>
        <v>0</v>
      </c>
      <c r="W239" s="215"/>
      <c r="X239" s="215"/>
      <c r="Y239" s="213" t="str">
        <f>IF(AB239="Y",COUNT(#REF!), "")</f>
        <v/>
      </c>
      <c r="Z239" s="32"/>
      <c r="AA239" s="64" t="s">
        <v>1260</v>
      </c>
      <c r="AB239" s="66" t="s">
        <v>72</v>
      </c>
      <c r="AC239" s="65">
        <v>50.25</v>
      </c>
      <c r="AD239" s="65">
        <v>-118.9667</v>
      </c>
      <c r="AE239" s="65" t="s">
        <v>1261</v>
      </c>
      <c r="AF239" s="64">
        <v>8149</v>
      </c>
      <c r="AG239" s="64" t="s">
        <v>74</v>
      </c>
      <c r="AH239" s="64">
        <v>2004</v>
      </c>
      <c r="AI239" s="64">
        <v>916</v>
      </c>
      <c r="AJ239" s="64" t="s">
        <v>62</v>
      </c>
      <c r="AK239" s="64" t="s">
        <v>57</v>
      </c>
      <c r="AL239" s="66" t="s">
        <v>57</v>
      </c>
      <c r="AM239" s="66" t="s">
        <v>63</v>
      </c>
      <c r="AN239" s="63" t="str">
        <f t="shared" si="33"/>
        <v>Lumby</v>
      </c>
      <c r="AO239" s="67" t="str">
        <f t="shared" si="34"/>
        <v>FALSE</v>
      </c>
      <c r="AP239" s="67" t="str">
        <f t="shared" si="35"/>
        <v>FALSE</v>
      </c>
    </row>
    <row r="240" spans="2:42" x14ac:dyDescent="0.25">
      <c r="B240" s="174">
        <v>8150</v>
      </c>
      <c r="C240" s="6" t="str">
        <f t="shared" si="27"/>
        <v>Lavington</v>
      </c>
      <c r="D240" s="4" t="s">
        <v>62</v>
      </c>
      <c r="E240" s="5" t="s">
        <v>62</v>
      </c>
      <c r="F240" s="5" t="s">
        <v>62</v>
      </c>
      <c r="G240" s="5" t="s">
        <v>2544</v>
      </c>
      <c r="H240" s="5" t="s">
        <v>2538</v>
      </c>
      <c r="I240" s="299"/>
      <c r="J240" s="346"/>
      <c r="K240" s="346"/>
      <c r="L240" s="346"/>
      <c r="M240" s="347"/>
      <c r="N240" s="1"/>
      <c r="O240" s="2"/>
      <c r="P240" s="194"/>
      <c r="Q240" s="343" t="str">
        <f t="shared" si="28"/>
        <v/>
      </c>
      <c r="R240" s="210" t="str">
        <f t="shared" si="29"/>
        <v/>
      </c>
      <c r="S240" s="211" t="str">
        <f t="shared" si="30"/>
        <v/>
      </c>
      <c r="T240" s="215"/>
      <c r="U240" s="213">
        <f t="shared" si="31"/>
        <v>0</v>
      </c>
      <c r="V240" s="217">
        <f t="shared" si="32"/>
        <v>0</v>
      </c>
      <c r="W240" s="215"/>
      <c r="X240" s="215"/>
      <c r="Y240" s="213" t="str">
        <f>IF(AB240="Y",COUNT(#REF!), "")</f>
        <v/>
      </c>
      <c r="Z240" s="32"/>
      <c r="AA240" s="64" t="s">
        <v>1189</v>
      </c>
      <c r="AB240" s="64" t="s">
        <v>72</v>
      </c>
      <c r="AC240" s="65">
        <v>50.231285999999997</v>
      </c>
      <c r="AD240" s="65">
        <v>-119.106647</v>
      </c>
      <c r="AE240" s="65" t="s">
        <v>1190</v>
      </c>
      <c r="AF240" s="64">
        <v>8150</v>
      </c>
      <c r="AG240" s="64" t="s">
        <v>74</v>
      </c>
      <c r="AH240" s="64">
        <v>1218</v>
      </c>
      <c r="AI240" s="64">
        <v>465</v>
      </c>
      <c r="AJ240" s="64" t="s">
        <v>62</v>
      </c>
      <c r="AK240" s="64" t="s">
        <v>57</v>
      </c>
      <c r="AL240" s="66" t="s">
        <v>62</v>
      </c>
      <c r="AM240" s="66" t="s">
        <v>63</v>
      </c>
      <c r="AN240" s="63" t="str">
        <f t="shared" si="33"/>
        <v>Lavington</v>
      </c>
      <c r="AO240" s="67" t="str">
        <f t="shared" si="34"/>
        <v>FALSE</v>
      </c>
      <c r="AP240" s="67" t="str">
        <f t="shared" si="35"/>
        <v>FALSE</v>
      </c>
    </row>
    <row r="241" spans="2:42" x14ac:dyDescent="0.25">
      <c r="B241" s="174">
        <v>8151</v>
      </c>
      <c r="C241" s="6" t="str">
        <f t="shared" si="27"/>
        <v>Blue Springs</v>
      </c>
      <c r="D241" s="4" t="s">
        <v>57</v>
      </c>
      <c r="E241" s="5" t="s">
        <v>57</v>
      </c>
      <c r="F241" s="5" t="s">
        <v>62</v>
      </c>
      <c r="G241" s="5" t="s">
        <v>2544</v>
      </c>
      <c r="H241" s="5" t="s">
        <v>2538</v>
      </c>
      <c r="I241" s="299"/>
      <c r="J241" s="346"/>
      <c r="K241" s="346"/>
      <c r="L241" s="346"/>
      <c r="M241" s="347"/>
      <c r="N241" s="1"/>
      <c r="O241" s="2"/>
      <c r="P241" s="194"/>
      <c r="Q241" s="343" t="str">
        <f t="shared" si="28"/>
        <v/>
      </c>
      <c r="R241" s="210" t="str">
        <f t="shared" si="29"/>
        <v/>
      </c>
      <c r="S241" s="211" t="str">
        <f t="shared" si="30"/>
        <v/>
      </c>
      <c r="T241" s="215"/>
      <c r="U241" s="213">
        <f t="shared" si="31"/>
        <v>0</v>
      </c>
      <c r="V241" s="217">
        <f t="shared" si="32"/>
        <v>0</v>
      </c>
      <c r="W241" s="215"/>
      <c r="X241" s="215"/>
      <c r="Y241" s="213" t="str">
        <f>IF(AB241="Y",COUNT(#REF!), "")</f>
        <v/>
      </c>
      <c r="Z241" s="32"/>
      <c r="AA241" s="64" t="s">
        <v>275</v>
      </c>
      <c r="AB241" s="64" t="s">
        <v>72</v>
      </c>
      <c r="AC241" s="65">
        <v>50.249999000000003</v>
      </c>
      <c r="AD241" s="65">
        <v>-118.85000100000001</v>
      </c>
      <c r="AE241" s="65" t="s">
        <v>276</v>
      </c>
      <c r="AF241" s="64">
        <v>8151</v>
      </c>
      <c r="AG241" s="64" t="s">
        <v>74</v>
      </c>
      <c r="AH241" s="64">
        <v>68</v>
      </c>
      <c r="AI241" s="64">
        <v>30</v>
      </c>
      <c r="AJ241" s="64" t="s">
        <v>57</v>
      </c>
      <c r="AK241" s="64" t="s">
        <v>62</v>
      </c>
      <c r="AL241" s="66" t="s">
        <v>57</v>
      </c>
      <c r="AM241" s="66" t="s">
        <v>63</v>
      </c>
      <c r="AN241" s="63" t="str">
        <f t="shared" si="33"/>
        <v>Blue Springs</v>
      </c>
      <c r="AO241" s="67" t="str">
        <f t="shared" si="34"/>
        <v>FALSE</v>
      </c>
      <c r="AP241" s="67" t="str">
        <f t="shared" si="35"/>
        <v>FALSE</v>
      </c>
    </row>
    <row r="242" spans="2:42" x14ac:dyDescent="0.25">
      <c r="B242" s="174">
        <v>8152</v>
      </c>
      <c r="C242" s="6" t="str">
        <f t="shared" si="27"/>
        <v>Shuswap Falls</v>
      </c>
      <c r="D242" s="4" t="s">
        <v>57</v>
      </c>
      <c r="E242" s="5" t="s">
        <v>57</v>
      </c>
      <c r="F242" s="5" t="s">
        <v>62</v>
      </c>
      <c r="G242" s="5" t="s">
        <v>2544</v>
      </c>
      <c r="H242" s="5" t="s">
        <v>2538</v>
      </c>
      <c r="I242" s="299"/>
      <c r="J242" s="346"/>
      <c r="K242" s="346"/>
      <c r="L242" s="346"/>
      <c r="M242" s="347"/>
      <c r="N242" s="1"/>
      <c r="O242" s="2"/>
      <c r="P242" s="194"/>
      <c r="Q242" s="343" t="str">
        <f t="shared" si="28"/>
        <v/>
      </c>
      <c r="R242" s="210" t="str">
        <f t="shared" si="29"/>
        <v/>
      </c>
      <c r="S242" s="211" t="str">
        <f t="shared" si="30"/>
        <v/>
      </c>
      <c r="T242" s="215"/>
      <c r="U242" s="213">
        <f t="shared" si="31"/>
        <v>0</v>
      </c>
      <c r="V242" s="217">
        <f t="shared" si="32"/>
        <v>0</v>
      </c>
      <c r="W242" s="215"/>
      <c r="X242" s="215"/>
      <c r="Y242" s="213" t="str">
        <f>IF(AB242="Y",COUNT(#REF!), "")</f>
        <v/>
      </c>
      <c r="Z242" s="32"/>
      <c r="AA242" s="66" t="s">
        <v>1930</v>
      </c>
      <c r="AB242" s="64" t="s">
        <v>72</v>
      </c>
      <c r="AC242" s="68">
        <v>50.294024</v>
      </c>
      <c r="AD242" s="68">
        <v>-118.80509600000001</v>
      </c>
      <c r="AE242" s="65" t="s">
        <v>1931</v>
      </c>
      <c r="AF242" s="66">
        <v>8152</v>
      </c>
      <c r="AG242" s="66" t="s">
        <v>74</v>
      </c>
      <c r="AH242" s="66">
        <v>119</v>
      </c>
      <c r="AI242" s="66">
        <v>56</v>
      </c>
      <c r="AJ242" s="66" t="s">
        <v>57</v>
      </c>
      <c r="AK242" s="66" t="s">
        <v>62</v>
      </c>
      <c r="AL242" s="66" t="s">
        <v>62</v>
      </c>
      <c r="AM242" s="66" t="s">
        <v>63</v>
      </c>
      <c r="AN242" s="63" t="str">
        <f t="shared" si="33"/>
        <v>Shuswap Falls</v>
      </c>
      <c r="AO242" s="67" t="str">
        <f t="shared" si="34"/>
        <v>FALSE</v>
      </c>
      <c r="AP242" s="67" t="str">
        <f t="shared" si="35"/>
        <v>FALSE</v>
      </c>
    </row>
    <row r="243" spans="2:42" x14ac:dyDescent="0.25">
      <c r="B243" s="174">
        <v>8153</v>
      </c>
      <c r="C243" s="6" t="str">
        <f t="shared" si="27"/>
        <v>Silver Star</v>
      </c>
      <c r="D243" s="4" t="s">
        <v>62</v>
      </c>
      <c r="E243" s="5" t="s">
        <v>62</v>
      </c>
      <c r="F243" s="5" t="s">
        <v>62</v>
      </c>
      <c r="G243" s="5" t="s">
        <v>2544</v>
      </c>
      <c r="H243" s="5" t="s">
        <v>2538</v>
      </c>
      <c r="I243" s="299"/>
      <c r="J243" s="346"/>
      <c r="K243" s="346"/>
      <c r="L243" s="346"/>
      <c r="M243" s="347"/>
      <c r="N243" s="1"/>
      <c r="O243" s="2"/>
      <c r="P243" s="194"/>
      <c r="Q243" s="343" t="str">
        <f t="shared" si="28"/>
        <v/>
      </c>
      <c r="R243" s="210" t="str">
        <f t="shared" si="29"/>
        <v/>
      </c>
      <c r="S243" s="211" t="str">
        <f t="shared" si="30"/>
        <v/>
      </c>
      <c r="T243" s="215"/>
      <c r="U243" s="213">
        <f t="shared" si="31"/>
        <v>0</v>
      </c>
      <c r="V243" s="217">
        <f t="shared" si="32"/>
        <v>0</v>
      </c>
      <c r="W243" s="215"/>
      <c r="X243" s="215"/>
      <c r="Y243" s="213" t="str">
        <f>IF(AB243="Y",COUNT(#REF!), "")</f>
        <v/>
      </c>
      <c r="Z243" s="32"/>
      <c r="AA243" s="66" t="s">
        <v>1950</v>
      </c>
      <c r="AB243" s="66" t="s">
        <v>72</v>
      </c>
      <c r="AC243" s="68">
        <v>50.357222999999998</v>
      </c>
      <c r="AD243" s="68">
        <v>-119.059444</v>
      </c>
      <c r="AE243" s="65" t="s">
        <v>1951</v>
      </c>
      <c r="AF243" s="66">
        <v>8153</v>
      </c>
      <c r="AG243" s="66" t="s">
        <v>74</v>
      </c>
      <c r="AH243" s="66">
        <v>134</v>
      </c>
      <c r="AI243" s="66">
        <v>755</v>
      </c>
      <c r="AJ243" s="66" t="s">
        <v>62</v>
      </c>
      <c r="AK243" s="66" t="s">
        <v>57</v>
      </c>
      <c r="AL243" s="66" t="s">
        <v>62</v>
      </c>
      <c r="AM243" s="66" t="s">
        <v>63</v>
      </c>
      <c r="AN243" s="63" t="str">
        <f t="shared" si="33"/>
        <v>Silver Star</v>
      </c>
      <c r="AO243" s="67" t="str">
        <f t="shared" si="34"/>
        <v>FALSE</v>
      </c>
      <c r="AP243" s="67" t="str">
        <f t="shared" si="35"/>
        <v>FALSE</v>
      </c>
    </row>
    <row r="244" spans="2:42" x14ac:dyDescent="0.25">
      <c r="B244" s="174">
        <v>8154</v>
      </c>
      <c r="C244" s="6" t="str">
        <f t="shared" si="27"/>
        <v>Cherryville</v>
      </c>
      <c r="D244" s="4" t="s">
        <v>57</v>
      </c>
      <c r="E244" s="5" t="s">
        <v>57</v>
      </c>
      <c r="F244" s="5" t="s">
        <v>62</v>
      </c>
      <c r="G244" s="5" t="s">
        <v>2544</v>
      </c>
      <c r="H244" s="5" t="s">
        <v>2538</v>
      </c>
      <c r="I244" s="299"/>
      <c r="J244" s="346"/>
      <c r="K244" s="346"/>
      <c r="L244" s="346"/>
      <c r="M244" s="347"/>
      <c r="N244" s="1"/>
      <c r="O244" s="2"/>
      <c r="P244" s="194"/>
      <c r="Q244" s="343" t="str">
        <f t="shared" si="28"/>
        <v/>
      </c>
      <c r="R244" s="210" t="str">
        <f t="shared" si="29"/>
        <v/>
      </c>
      <c r="S244" s="211" t="str">
        <f t="shared" si="30"/>
        <v/>
      </c>
      <c r="T244" s="215"/>
      <c r="U244" s="213">
        <f t="shared" si="31"/>
        <v>0</v>
      </c>
      <c r="V244" s="217">
        <f t="shared" si="32"/>
        <v>0</v>
      </c>
      <c r="W244" s="215"/>
      <c r="X244" s="215"/>
      <c r="Y244" s="213" t="str">
        <f>IF(AB244="Y",COUNT(#REF!), "")</f>
        <v/>
      </c>
      <c r="Z244" s="32"/>
      <c r="AA244" s="66" t="s">
        <v>464</v>
      </c>
      <c r="AB244" s="64" t="s">
        <v>72</v>
      </c>
      <c r="AC244" s="68">
        <v>50.240746000000001</v>
      </c>
      <c r="AD244" s="68">
        <v>-118.620518</v>
      </c>
      <c r="AE244" s="65" t="s">
        <v>465</v>
      </c>
      <c r="AF244" s="66">
        <v>8154</v>
      </c>
      <c r="AG244" s="66" t="s">
        <v>74</v>
      </c>
      <c r="AH244" s="66">
        <v>359</v>
      </c>
      <c r="AI244" s="66">
        <v>160</v>
      </c>
      <c r="AJ244" s="66" t="s">
        <v>57</v>
      </c>
      <c r="AK244" s="66" t="s">
        <v>62</v>
      </c>
      <c r="AL244" s="66" t="s">
        <v>57</v>
      </c>
      <c r="AM244" s="66" t="s">
        <v>63</v>
      </c>
      <c r="AN244" s="63" t="str">
        <f t="shared" si="33"/>
        <v>Cherryville</v>
      </c>
      <c r="AO244" s="67" t="str">
        <f t="shared" si="34"/>
        <v>FALSE</v>
      </c>
      <c r="AP244" s="67" t="str">
        <f t="shared" si="35"/>
        <v>FALSE</v>
      </c>
    </row>
    <row r="245" spans="2:42" x14ac:dyDescent="0.25">
      <c r="B245" s="174">
        <v>8155</v>
      </c>
      <c r="C245" s="6" t="str">
        <f t="shared" si="27"/>
        <v>Big White</v>
      </c>
      <c r="D245" s="4" t="s">
        <v>62</v>
      </c>
      <c r="E245" s="5" t="s">
        <v>62</v>
      </c>
      <c r="F245" s="5" t="s">
        <v>62</v>
      </c>
      <c r="G245" s="5" t="s">
        <v>2537</v>
      </c>
      <c r="H245" s="5" t="s">
        <v>2534</v>
      </c>
      <c r="I245" s="299"/>
      <c r="J245" s="346"/>
      <c r="K245" s="346"/>
      <c r="L245" s="346"/>
      <c r="M245" s="347"/>
      <c r="N245" s="1"/>
      <c r="O245" s="2"/>
      <c r="P245" s="194"/>
      <c r="Q245" s="343" t="str">
        <f t="shared" si="28"/>
        <v/>
      </c>
      <c r="R245" s="210" t="str">
        <f t="shared" si="29"/>
        <v/>
      </c>
      <c r="S245" s="211" t="str">
        <f t="shared" si="30"/>
        <v/>
      </c>
      <c r="T245" s="215"/>
      <c r="U245" s="213">
        <f t="shared" si="31"/>
        <v>0</v>
      </c>
      <c r="V245" s="217">
        <f t="shared" si="32"/>
        <v>0</v>
      </c>
      <c r="W245" s="215"/>
      <c r="X245" s="215"/>
      <c r="Y245" s="213" t="str">
        <f>IF(AB245="Y",COUNT(#REF!), "")</f>
        <v/>
      </c>
      <c r="Z245" s="32"/>
      <c r="AA245" s="66" t="s">
        <v>242</v>
      </c>
      <c r="AB245" s="66" t="s">
        <v>72</v>
      </c>
      <c r="AC245" s="68">
        <v>49.721423999999999</v>
      </c>
      <c r="AD245" s="68">
        <v>-118.94036699999999</v>
      </c>
      <c r="AE245" s="65" t="s">
        <v>243</v>
      </c>
      <c r="AF245" s="66">
        <v>8155</v>
      </c>
      <c r="AG245" s="66" t="s">
        <v>74</v>
      </c>
      <c r="AH245" s="66">
        <v>251</v>
      </c>
      <c r="AI245" s="66">
        <v>1880</v>
      </c>
      <c r="AJ245" s="66" t="s">
        <v>62</v>
      </c>
      <c r="AK245" s="66" t="s">
        <v>57</v>
      </c>
      <c r="AL245" s="66" t="s">
        <v>57</v>
      </c>
      <c r="AM245" s="66" t="s">
        <v>63</v>
      </c>
      <c r="AN245" s="63" t="str">
        <f t="shared" si="33"/>
        <v>Big White</v>
      </c>
      <c r="AO245" s="67" t="str">
        <f t="shared" si="34"/>
        <v>FALSE</v>
      </c>
      <c r="AP245" s="67" t="str">
        <f t="shared" si="35"/>
        <v>FALSE</v>
      </c>
    </row>
    <row r="246" spans="2:42" x14ac:dyDescent="0.25">
      <c r="B246" s="174">
        <v>8156</v>
      </c>
      <c r="C246" s="6" t="str">
        <f t="shared" si="27"/>
        <v>Squamish</v>
      </c>
      <c r="D246" s="4" t="s">
        <v>62</v>
      </c>
      <c r="E246" s="5" t="s">
        <v>62</v>
      </c>
      <c r="F246" s="5" t="s">
        <v>62</v>
      </c>
      <c r="G246" s="5" t="s">
        <v>2545</v>
      </c>
      <c r="H246" s="5" t="s">
        <v>2540</v>
      </c>
      <c r="I246" s="299"/>
      <c r="J246" s="346"/>
      <c r="K246" s="346"/>
      <c r="L246" s="346"/>
      <c r="M246" s="347"/>
      <c r="N246" s="1"/>
      <c r="O246" s="2"/>
      <c r="P246" s="194"/>
      <c r="Q246" s="343" t="str">
        <f t="shared" si="28"/>
        <v/>
      </c>
      <c r="R246" s="210" t="str">
        <f t="shared" si="29"/>
        <v/>
      </c>
      <c r="S246" s="211" t="str">
        <f t="shared" si="30"/>
        <v/>
      </c>
      <c r="T246" s="215"/>
      <c r="U246" s="213">
        <f t="shared" si="31"/>
        <v>0</v>
      </c>
      <c r="V246" s="217">
        <f t="shared" si="32"/>
        <v>0</v>
      </c>
      <c r="W246" s="215"/>
      <c r="X246" s="215"/>
      <c r="Y246" s="213" t="str">
        <f>IF(AB246="Y",COUNT(#REF!), "")</f>
        <v/>
      </c>
      <c r="Z246" s="32"/>
      <c r="AA246" s="66" t="s">
        <v>2065</v>
      </c>
      <c r="AB246" s="64" t="s">
        <v>72</v>
      </c>
      <c r="AC246" s="68">
        <v>49.702407999999998</v>
      </c>
      <c r="AD246" s="68">
        <v>-123.146733</v>
      </c>
      <c r="AE246" s="65" t="s">
        <v>2066</v>
      </c>
      <c r="AF246" s="66">
        <v>8156</v>
      </c>
      <c r="AG246" s="66" t="s">
        <v>74</v>
      </c>
      <c r="AH246" s="66">
        <v>5015</v>
      </c>
      <c r="AI246" s="66">
        <v>2183</v>
      </c>
      <c r="AJ246" s="66" t="s">
        <v>62</v>
      </c>
      <c r="AK246" s="66" t="s">
        <v>57</v>
      </c>
      <c r="AL246" s="66" t="s">
        <v>57</v>
      </c>
      <c r="AM246" s="66" t="s">
        <v>63</v>
      </c>
      <c r="AN246" s="63" t="str">
        <f t="shared" si="33"/>
        <v>Squamish</v>
      </c>
      <c r="AO246" s="67" t="str">
        <f t="shared" si="34"/>
        <v>FALSE</v>
      </c>
      <c r="AP246" s="67" t="str">
        <f t="shared" si="35"/>
        <v>FALSE</v>
      </c>
    </row>
    <row r="247" spans="2:42" x14ac:dyDescent="0.25">
      <c r="B247" s="174">
        <v>8157</v>
      </c>
      <c r="C247" s="6" t="str">
        <f t="shared" si="27"/>
        <v>Squamish*</v>
      </c>
      <c r="D247" s="4" t="s">
        <v>62</v>
      </c>
      <c r="E247" s="5" t="s">
        <v>62</v>
      </c>
      <c r="F247" s="5" t="s">
        <v>62</v>
      </c>
      <c r="G247" s="5" t="s">
        <v>2545</v>
      </c>
      <c r="H247" s="5" t="s">
        <v>2540</v>
      </c>
      <c r="I247" s="299"/>
      <c r="J247" s="346"/>
      <c r="K247" s="346"/>
      <c r="L247" s="346"/>
      <c r="M247" s="347"/>
      <c r="N247" s="1"/>
      <c r="O247" s="2"/>
      <c r="P247" s="194"/>
      <c r="Q247" s="343" t="str">
        <f t="shared" si="28"/>
        <v/>
      </c>
      <c r="R247" s="210" t="str">
        <f t="shared" si="29"/>
        <v/>
      </c>
      <c r="S247" s="211" t="str">
        <f t="shared" si="30"/>
        <v/>
      </c>
      <c r="T247" s="215"/>
      <c r="U247" s="213">
        <f t="shared" si="31"/>
        <v>0</v>
      </c>
      <c r="V247" s="217">
        <f t="shared" si="32"/>
        <v>0</v>
      </c>
      <c r="W247" s="215"/>
      <c r="X247" s="215"/>
      <c r="Y247" s="213">
        <f>IF(AB247="Y",COUNT(#REF!), "")</f>
        <v>0</v>
      </c>
      <c r="Z247" s="32"/>
      <c r="AA247" s="64" t="s">
        <v>2065</v>
      </c>
      <c r="AB247" s="64" t="s">
        <v>59</v>
      </c>
      <c r="AC247" s="65">
        <v>49.690967000000001</v>
      </c>
      <c r="AD247" s="65">
        <v>-123.15028700000001</v>
      </c>
      <c r="AE247" s="65" t="s">
        <v>2067</v>
      </c>
      <c r="AF247" s="64">
        <v>8157</v>
      </c>
      <c r="AG247" s="64" t="s">
        <v>66</v>
      </c>
      <c r="AH247" s="64">
        <v>117</v>
      </c>
      <c r="AI247" s="64">
        <v>28</v>
      </c>
      <c r="AJ247" s="64" t="s">
        <v>57</v>
      </c>
      <c r="AK247" s="64" t="s">
        <v>57</v>
      </c>
      <c r="AL247" s="66" t="s">
        <v>62</v>
      </c>
      <c r="AM247" s="66" t="s">
        <v>63</v>
      </c>
      <c r="AN247" s="63" t="str">
        <f t="shared" si="33"/>
        <v>Squamish*</v>
      </c>
      <c r="AO247" s="67" t="str">
        <f t="shared" si="34"/>
        <v>FALSE</v>
      </c>
      <c r="AP247" s="67" t="str">
        <f t="shared" si="35"/>
        <v>FALSE</v>
      </c>
    </row>
    <row r="248" spans="2:42" x14ac:dyDescent="0.25">
      <c r="B248" s="174">
        <v>8158</v>
      </c>
      <c r="C248" s="6" t="str">
        <f t="shared" si="27"/>
        <v>Squamish*</v>
      </c>
      <c r="D248" s="4" t="s">
        <v>62</v>
      </c>
      <c r="E248" s="5" t="s">
        <v>62</v>
      </c>
      <c r="F248" s="5" t="s">
        <v>62</v>
      </c>
      <c r="G248" s="5" t="s">
        <v>2545</v>
      </c>
      <c r="H248" s="5" t="s">
        <v>2540</v>
      </c>
      <c r="I248" s="299"/>
      <c r="J248" s="346"/>
      <c r="K248" s="346"/>
      <c r="L248" s="346"/>
      <c r="M248" s="347"/>
      <c r="N248" s="1"/>
      <c r="O248" s="2"/>
      <c r="P248" s="194"/>
      <c r="Q248" s="343" t="str">
        <f t="shared" si="28"/>
        <v/>
      </c>
      <c r="R248" s="210" t="str">
        <f t="shared" si="29"/>
        <v/>
      </c>
      <c r="S248" s="211" t="str">
        <f t="shared" si="30"/>
        <v/>
      </c>
      <c r="T248" s="215"/>
      <c r="U248" s="213">
        <f t="shared" si="31"/>
        <v>0</v>
      </c>
      <c r="V248" s="217">
        <f t="shared" si="32"/>
        <v>0</v>
      </c>
      <c r="W248" s="215"/>
      <c r="X248" s="215"/>
      <c r="Y248" s="213">
        <f>IF(AB248="Y",COUNT(#REF!), "")</f>
        <v>0</v>
      </c>
      <c r="Z248" s="32"/>
      <c r="AA248" s="64" t="s">
        <v>2065</v>
      </c>
      <c r="AB248" s="64" t="s">
        <v>59</v>
      </c>
      <c r="AC248" s="65">
        <v>49.771236999999999</v>
      </c>
      <c r="AD248" s="65">
        <v>-123.162035</v>
      </c>
      <c r="AE248" s="65" t="s">
        <v>2068</v>
      </c>
      <c r="AF248" s="64">
        <v>8158</v>
      </c>
      <c r="AG248" s="64" t="s">
        <v>66</v>
      </c>
      <c r="AH248" s="64">
        <v>3472</v>
      </c>
      <c r="AI248" s="64">
        <v>1229</v>
      </c>
      <c r="AJ248" s="64" t="s">
        <v>62</v>
      </c>
      <c r="AK248" s="64" t="s">
        <v>57</v>
      </c>
      <c r="AL248" s="66" t="s">
        <v>57</v>
      </c>
      <c r="AM248" s="66" t="s">
        <v>63</v>
      </c>
      <c r="AN248" s="63" t="str">
        <f t="shared" si="33"/>
        <v>Squamish*</v>
      </c>
      <c r="AO248" s="67" t="str">
        <f t="shared" si="34"/>
        <v>FALSE</v>
      </c>
      <c r="AP248" s="67" t="str">
        <f t="shared" si="35"/>
        <v>FALSE</v>
      </c>
    </row>
    <row r="249" spans="2:42" x14ac:dyDescent="0.25">
      <c r="B249" s="174">
        <v>8159</v>
      </c>
      <c r="C249" s="6" t="str">
        <f t="shared" si="27"/>
        <v>Brackendale</v>
      </c>
      <c r="D249" s="4" t="s">
        <v>62</v>
      </c>
      <c r="E249" s="5" t="s">
        <v>62</v>
      </c>
      <c r="F249" s="5" t="s">
        <v>62</v>
      </c>
      <c r="G249" s="5" t="s">
        <v>2545</v>
      </c>
      <c r="H249" s="5" t="s">
        <v>2540</v>
      </c>
      <c r="I249" s="299"/>
      <c r="J249" s="346"/>
      <c r="K249" s="346"/>
      <c r="L249" s="346"/>
      <c r="M249" s="347"/>
      <c r="N249" s="1"/>
      <c r="O249" s="2"/>
      <c r="P249" s="194"/>
      <c r="Q249" s="343" t="str">
        <f t="shared" si="28"/>
        <v/>
      </c>
      <c r="R249" s="210" t="str">
        <f t="shared" si="29"/>
        <v/>
      </c>
      <c r="S249" s="211" t="str">
        <f t="shared" si="30"/>
        <v/>
      </c>
      <c r="T249" s="215"/>
      <c r="U249" s="213">
        <f t="shared" si="31"/>
        <v>0</v>
      </c>
      <c r="V249" s="217">
        <f t="shared" si="32"/>
        <v>0</v>
      </c>
      <c r="W249" s="215"/>
      <c r="X249" s="215"/>
      <c r="Y249" s="213" t="str">
        <f>IF(AB249="Y",COUNT(#REF!), "")</f>
        <v/>
      </c>
      <c r="Z249" s="32"/>
      <c r="AA249" s="64" t="s">
        <v>312</v>
      </c>
      <c r="AB249" s="66" t="s">
        <v>72</v>
      </c>
      <c r="AC249" s="65">
        <v>49.7667</v>
      </c>
      <c r="AD249" s="65">
        <v>-123.14999899999999</v>
      </c>
      <c r="AE249" s="65" t="s">
        <v>313</v>
      </c>
      <c r="AF249" s="64">
        <v>8159</v>
      </c>
      <c r="AG249" s="64" t="s">
        <v>74</v>
      </c>
      <c r="AH249" s="64">
        <v>3472</v>
      </c>
      <c r="AI249" s="64">
        <v>1229</v>
      </c>
      <c r="AJ249" s="64" t="s">
        <v>62</v>
      </c>
      <c r="AK249" s="64" t="s">
        <v>57</v>
      </c>
      <c r="AL249" s="66" t="s">
        <v>57</v>
      </c>
      <c r="AM249" s="66" t="s">
        <v>63</v>
      </c>
      <c r="AN249" s="63" t="str">
        <f t="shared" si="33"/>
        <v>Brackendale</v>
      </c>
      <c r="AO249" s="67" t="str">
        <f t="shared" si="34"/>
        <v>FALSE</v>
      </c>
      <c r="AP249" s="67" t="str">
        <f t="shared" si="35"/>
        <v>FALSE</v>
      </c>
    </row>
    <row r="250" spans="2:42" x14ac:dyDescent="0.25">
      <c r="B250" s="174">
        <v>8160</v>
      </c>
      <c r="C250" s="6" t="str">
        <f t="shared" si="27"/>
        <v>Garibaldi Highlands</v>
      </c>
      <c r="D250" s="4" t="s">
        <v>62</v>
      </c>
      <c r="E250" s="5" t="s">
        <v>62</v>
      </c>
      <c r="F250" s="5" t="s">
        <v>62</v>
      </c>
      <c r="G250" s="5" t="s">
        <v>2545</v>
      </c>
      <c r="H250" s="5" t="s">
        <v>2540</v>
      </c>
      <c r="I250" s="299"/>
      <c r="J250" s="346"/>
      <c r="K250" s="346"/>
      <c r="L250" s="346"/>
      <c r="M250" s="347"/>
      <c r="N250" s="1"/>
      <c r="O250" s="2"/>
      <c r="P250" s="194"/>
      <c r="Q250" s="343" t="str">
        <f t="shared" si="28"/>
        <v/>
      </c>
      <c r="R250" s="210" t="str">
        <f t="shared" si="29"/>
        <v/>
      </c>
      <c r="S250" s="211" t="str">
        <f t="shared" si="30"/>
        <v/>
      </c>
      <c r="T250" s="215"/>
      <c r="U250" s="213">
        <f t="shared" si="31"/>
        <v>0</v>
      </c>
      <c r="V250" s="217">
        <f t="shared" si="32"/>
        <v>0</v>
      </c>
      <c r="W250" s="215"/>
      <c r="X250" s="215"/>
      <c r="Y250" s="213" t="str">
        <f>IF(AB250="Y",COUNT(#REF!), "")</f>
        <v/>
      </c>
      <c r="Z250" s="32"/>
      <c r="AA250" s="64" t="s">
        <v>835</v>
      </c>
      <c r="AB250" s="64" t="s">
        <v>72</v>
      </c>
      <c r="AC250" s="65">
        <v>49.741698999999997</v>
      </c>
      <c r="AD250" s="65">
        <v>-123.13470100000001</v>
      </c>
      <c r="AE250" s="65" t="s">
        <v>836</v>
      </c>
      <c r="AF250" s="64">
        <v>8160</v>
      </c>
      <c r="AG250" s="64" t="s">
        <v>74</v>
      </c>
      <c r="AH250" s="64">
        <v>7995</v>
      </c>
      <c r="AI250" s="64">
        <v>3090</v>
      </c>
      <c r="AJ250" s="64" t="s">
        <v>62</v>
      </c>
      <c r="AK250" s="64" t="s">
        <v>57</v>
      </c>
      <c r="AL250" s="66" t="s">
        <v>57</v>
      </c>
      <c r="AM250" s="66" t="s">
        <v>63</v>
      </c>
      <c r="AN250" s="63" t="str">
        <f t="shared" si="33"/>
        <v>Garibaldi Highlands</v>
      </c>
      <c r="AO250" s="67" t="str">
        <f t="shared" si="34"/>
        <v>FALSE</v>
      </c>
      <c r="AP250" s="67" t="str">
        <f t="shared" si="35"/>
        <v>FALSE</v>
      </c>
    </row>
    <row r="251" spans="2:42" x14ac:dyDescent="0.25">
      <c r="B251" s="174">
        <v>8161</v>
      </c>
      <c r="C251" s="6" t="str">
        <f t="shared" si="27"/>
        <v>Squamish*</v>
      </c>
      <c r="D251" s="4" t="s">
        <v>57</v>
      </c>
      <c r="E251" s="5" t="s">
        <v>62</v>
      </c>
      <c r="F251" s="5" t="s">
        <v>62</v>
      </c>
      <c r="G251" s="5" t="s">
        <v>2545</v>
      </c>
      <c r="H251" s="5" t="s">
        <v>2540</v>
      </c>
      <c r="I251" s="299"/>
      <c r="J251" s="346"/>
      <c r="K251" s="346"/>
      <c r="L251" s="346"/>
      <c r="M251" s="347"/>
      <c r="N251" s="1"/>
      <c r="O251" s="2"/>
      <c r="P251" s="194"/>
      <c r="Q251" s="343" t="str">
        <f t="shared" si="28"/>
        <v/>
      </c>
      <c r="R251" s="210" t="str">
        <f t="shared" si="29"/>
        <v/>
      </c>
      <c r="S251" s="211" t="str">
        <f t="shared" si="30"/>
        <v/>
      </c>
      <c r="T251" s="215"/>
      <c r="U251" s="213">
        <f t="shared" si="31"/>
        <v>0</v>
      </c>
      <c r="V251" s="217">
        <f t="shared" si="32"/>
        <v>0</v>
      </c>
      <c r="W251" s="215"/>
      <c r="X251" s="215"/>
      <c r="Y251" s="213">
        <f>IF(AB251="Y",COUNT(#REF!), "")</f>
        <v>0</v>
      </c>
      <c r="Z251" s="32"/>
      <c r="AA251" s="66" t="s">
        <v>2065</v>
      </c>
      <c r="AB251" s="64" t="s">
        <v>59</v>
      </c>
      <c r="AC251" s="68">
        <v>49.8</v>
      </c>
      <c r="AD251" s="68">
        <v>-123.183301</v>
      </c>
      <c r="AE251" s="65" t="s">
        <v>2069</v>
      </c>
      <c r="AF251" s="66">
        <v>8161</v>
      </c>
      <c r="AG251" s="66" t="s">
        <v>66</v>
      </c>
      <c r="AH251" s="66">
        <v>199</v>
      </c>
      <c r="AI251" s="66">
        <v>92</v>
      </c>
      <c r="AJ251" s="66" t="s">
        <v>57</v>
      </c>
      <c r="AK251" s="66" t="s">
        <v>62</v>
      </c>
      <c r="AL251" s="66" t="s">
        <v>57</v>
      </c>
      <c r="AM251" s="66" t="s">
        <v>63</v>
      </c>
      <c r="AN251" s="63" t="str">
        <f t="shared" si="33"/>
        <v>Squamish*</v>
      </c>
      <c r="AO251" s="67" t="str">
        <f t="shared" si="34"/>
        <v>FALSE</v>
      </c>
      <c r="AP251" s="67" t="str">
        <f t="shared" si="35"/>
        <v>FALSE</v>
      </c>
    </row>
    <row r="252" spans="2:42" x14ac:dyDescent="0.25">
      <c r="B252" s="174">
        <v>8162</v>
      </c>
      <c r="C252" s="6" t="str">
        <f t="shared" si="27"/>
        <v>Whistler</v>
      </c>
      <c r="D252" s="4" t="s">
        <v>62</v>
      </c>
      <c r="E252" s="5" t="s">
        <v>62</v>
      </c>
      <c r="F252" s="5" t="s">
        <v>62</v>
      </c>
      <c r="G252" s="5" t="s">
        <v>2545</v>
      </c>
      <c r="H252" s="5" t="s">
        <v>2540</v>
      </c>
      <c r="I252" s="299"/>
      <c r="J252" s="346"/>
      <c r="K252" s="346"/>
      <c r="L252" s="346"/>
      <c r="M252" s="347"/>
      <c r="N252" s="1"/>
      <c r="O252" s="2"/>
      <c r="P252" s="194"/>
      <c r="Q252" s="343" t="str">
        <f t="shared" si="28"/>
        <v/>
      </c>
      <c r="R252" s="210" t="str">
        <f t="shared" si="29"/>
        <v/>
      </c>
      <c r="S252" s="211" t="str">
        <f t="shared" si="30"/>
        <v/>
      </c>
      <c r="T252" s="215"/>
      <c r="U252" s="213">
        <f t="shared" si="31"/>
        <v>0</v>
      </c>
      <c r="V252" s="217">
        <f t="shared" si="32"/>
        <v>0</v>
      </c>
      <c r="W252" s="215"/>
      <c r="X252" s="215"/>
      <c r="Y252" s="213" t="str">
        <f>IF(AB252="Y",COUNT(#REF!), "")</f>
        <v/>
      </c>
      <c r="Z252" s="32"/>
      <c r="AA252" s="66" t="s">
        <v>2395</v>
      </c>
      <c r="AB252" s="66" t="s">
        <v>72</v>
      </c>
      <c r="AC252" s="68">
        <v>50.121547999999997</v>
      </c>
      <c r="AD252" s="68">
        <v>-122.962037</v>
      </c>
      <c r="AE252" s="65" t="s">
        <v>2396</v>
      </c>
      <c r="AF252" s="66">
        <v>8162</v>
      </c>
      <c r="AG252" s="66" t="s">
        <v>74</v>
      </c>
      <c r="AH252" s="66">
        <v>5742</v>
      </c>
      <c r="AI252" s="66">
        <v>5456</v>
      </c>
      <c r="AJ252" s="66" t="s">
        <v>62</v>
      </c>
      <c r="AK252" s="66" t="s">
        <v>57</v>
      </c>
      <c r="AL252" s="66" t="s">
        <v>57</v>
      </c>
      <c r="AM252" s="66" t="s">
        <v>63</v>
      </c>
      <c r="AN252" s="63" t="str">
        <f t="shared" si="33"/>
        <v>Whistler</v>
      </c>
      <c r="AO252" s="67" t="str">
        <f t="shared" si="34"/>
        <v>FALSE</v>
      </c>
      <c r="AP252" s="67" t="str">
        <f t="shared" si="35"/>
        <v>FALSE</v>
      </c>
    </row>
    <row r="253" spans="2:42" x14ac:dyDescent="0.25">
      <c r="B253" s="174">
        <v>8163</v>
      </c>
      <c r="C253" s="6" t="str">
        <f t="shared" si="27"/>
        <v>Alpine Meadows</v>
      </c>
      <c r="D253" s="4" t="s">
        <v>62</v>
      </c>
      <c r="E253" s="5" t="s">
        <v>62</v>
      </c>
      <c r="F253" s="5" t="s">
        <v>62</v>
      </c>
      <c r="G253" s="5" t="s">
        <v>2545</v>
      </c>
      <c r="H253" s="5" t="s">
        <v>2540</v>
      </c>
      <c r="I253" s="299"/>
      <c r="J253" s="346"/>
      <c r="K253" s="346"/>
      <c r="L253" s="346"/>
      <c r="M253" s="347"/>
      <c r="N253" s="1"/>
      <c r="O253" s="2"/>
      <c r="P253" s="194"/>
      <c r="Q253" s="343" t="str">
        <f t="shared" si="28"/>
        <v/>
      </c>
      <c r="R253" s="210" t="str">
        <f t="shared" si="29"/>
        <v/>
      </c>
      <c r="S253" s="211" t="str">
        <f t="shared" si="30"/>
        <v/>
      </c>
      <c r="T253" s="215"/>
      <c r="U253" s="213">
        <f t="shared" si="31"/>
        <v>0</v>
      </c>
      <c r="V253" s="217">
        <f t="shared" si="32"/>
        <v>0</v>
      </c>
      <c r="W253" s="215"/>
      <c r="X253" s="215"/>
      <c r="Y253" s="213" t="str">
        <f>IF(AB253="Y",COUNT(#REF!), "")</f>
        <v/>
      </c>
      <c r="Z253" s="32"/>
      <c r="AA253" s="66" t="s">
        <v>128</v>
      </c>
      <c r="AB253" s="66" t="s">
        <v>72</v>
      </c>
      <c r="AC253" s="68">
        <v>50.149999000000001</v>
      </c>
      <c r="AD253" s="68">
        <v>-122.9667</v>
      </c>
      <c r="AE253" s="65" t="s">
        <v>129</v>
      </c>
      <c r="AF253" s="66">
        <v>8163</v>
      </c>
      <c r="AG253" s="66" t="s">
        <v>74</v>
      </c>
      <c r="AH253" s="66">
        <v>2057</v>
      </c>
      <c r="AI253" s="66">
        <v>1089</v>
      </c>
      <c r="AJ253" s="66" t="s">
        <v>62</v>
      </c>
      <c r="AK253" s="66" t="s">
        <v>57</v>
      </c>
      <c r="AL253" s="66" t="s">
        <v>57</v>
      </c>
      <c r="AM253" s="66" t="s">
        <v>63</v>
      </c>
      <c r="AN253" s="63" t="str">
        <f t="shared" si="33"/>
        <v>Alpine Meadows</v>
      </c>
      <c r="AO253" s="67" t="str">
        <f t="shared" si="34"/>
        <v>FALSE</v>
      </c>
      <c r="AP253" s="67" t="str">
        <f t="shared" si="35"/>
        <v>FALSE</v>
      </c>
    </row>
    <row r="254" spans="2:42" x14ac:dyDescent="0.25">
      <c r="B254" s="174">
        <v>8164</v>
      </c>
      <c r="C254" s="6" t="str">
        <f t="shared" si="27"/>
        <v>Whistler Creek</v>
      </c>
      <c r="D254" s="4" t="s">
        <v>62</v>
      </c>
      <c r="E254" s="5" t="s">
        <v>62</v>
      </c>
      <c r="F254" s="5" t="s">
        <v>62</v>
      </c>
      <c r="G254" s="5" t="s">
        <v>2545</v>
      </c>
      <c r="H254" s="5" t="s">
        <v>2540</v>
      </c>
      <c r="I254" s="299"/>
      <c r="J254" s="346"/>
      <c r="K254" s="346"/>
      <c r="L254" s="346"/>
      <c r="M254" s="347"/>
      <c r="N254" s="1"/>
      <c r="O254" s="2"/>
      <c r="P254" s="194"/>
      <c r="Q254" s="343" t="str">
        <f t="shared" si="28"/>
        <v/>
      </c>
      <c r="R254" s="210" t="str">
        <f t="shared" si="29"/>
        <v/>
      </c>
      <c r="S254" s="211" t="str">
        <f t="shared" si="30"/>
        <v/>
      </c>
      <c r="T254" s="215"/>
      <c r="U254" s="213">
        <f t="shared" si="31"/>
        <v>0</v>
      </c>
      <c r="V254" s="217">
        <f t="shared" si="32"/>
        <v>0</v>
      </c>
      <c r="W254" s="215"/>
      <c r="X254" s="215"/>
      <c r="Y254" s="213" t="str">
        <f>IF(AB254="Y",COUNT(#REF!), "")</f>
        <v/>
      </c>
      <c r="Z254" s="32"/>
      <c r="AA254" s="64" t="s">
        <v>2397</v>
      </c>
      <c r="AB254" s="64" t="s">
        <v>72</v>
      </c>
      <c r="AC254" s="65">
        <v>50.093460999999998</v>
      </c>
      <c r="AD254" s="65">
        <v>-122.99346799999999</v>
      </c>
      <c r="AE254" s="65" t="s">
        <v>2398</v>
      </c>
      <c r="AF254" s="64">
        <v>8164</v>
      </c>
      <c r="AG254" s="64" t="s">
        <v>74</v>
      </c>
      <c r="AH254" s="64">
        <v>5742</v>
      </c>
      <c r="AI254" s="64">
        <v>5456</v>
      </c>
      <c r="AJ254" s="64" t="s">
        <v>62</v>
      </c>
      <c r="AK254" s="64" t="s">
        <v>57</v>
      </c>
      <c r="AL254" s="66" t="s">
        <v>62</v>
      </c>
      <c r="AM254" s="66" t="s">
        <v>63</v>
      </c>
      <c r="AN254" s="63" t="str">
        <f t="shared" si="33"/>
        <v>Whistler Creek</v>
      </c>
      <c r="AO254" s="67" t="str">
        <f t="shared" si="34"/>
        <v>FALSE</v>
      </c>
      <c r="AP254" s="67" t="str">
        <f t="shared" si="35"/>
        <v>FALSE</v>
      </c>
    </row>
    <row r="255" spans="2:42" x14ac:dyDescent="0.25">
      <c r="B255" s="174">
        <v>8165</v>
      </c>
      <c r="C255" s="6" t="str">
        <f t="shared" si="27"/>
        <v>Pemberton</v>
      </c>
      <c r="D255" s="4" t="s">
        <v>62</v>
      </c>
      <c r="E255" s="5" t="s">
        <v>62</v>
      </c>
      <c r="F255" s="5" t="s">
        <v>62</v>
      </c>
      <c r="G255" s="5" t="s">
        <v>2545</v>
      </c>
      <c r="H255" s="5" t="s">
        <v>2540</v>
      </c>
      <c r="I255" s="299"/>
      <c r="J255" s="346"/>
      <c r="K255" s="346"/>
      <c r="L255" s="346"/>
      <c r="M255" s="347"/>
      <c r="N255" s="1"/>
      <c r="O255" s="2"/>
      <c r="P255" s="194"/>
      <c r="Q255" s="343" t="str">
        <f t="shared" si="28"/>
        <v/>
      </c>
      <c r="R255" s="210" t="str">
        <f t="shared" si="29"/>
        <v/>
      </c>
      <c r="S255" s="211" t="str">
        <f t="shared" si="30"/>
        <v/>
      </c>
      <c r="T255" s="215"/>
      <c r="U255" s="213">
        <f t="shared" si="31"/>
        <v>0</v>
      </c>
      <c r="V255" s="217">
        <f t="shared" si="32"/>
        <v>0</v>
      </c>
      <c r="W255" s="215"/>
      <c r="X255" s="215"/>
      <c r="Y255" s="213" t="str">
        <f>IF(AB255="Y",COUNT(#REF!), "")</f>
        <v/>
      </c>
      <c r="Z255" s="32"/>
      <c r="AA255" s="66" t="s">
        <v>1620</v>
      </c>
      <c r="AB255" s="64" t="s">
        <v>72</v>
      </c>
      <c r="AC255" s="68">
        <v>50.318066999999999</v>
      </c>
      <c r="AD255" s="68">
        <v>-122.79818899999999</v>
      </c>
      <c r="AE255" s="65" t="s">
        <v>1621</v>
      </c>
      <c r="AF255" s="66">
        <v>8165</v>
      </c>
      <c r="AG255" s="66" t="s">
        <v>74</v>
      </c>
      <c r="AH255" s="66">
        <v>790</v>
      </c>
      <c r="AI255" s="66">
        <v>331</v>
      </c>
      <c r="AJ255" s="66" t="s">
        <v>62</v>
      </c>
      <c r="AK255" s="66" t="s">
        <v>57</v>
      </c>
      <c r="AL255" s="66" t="s">
        <v>62</v>
      </c>
      <c r="AM255" s="66" t="s">
        <v>63</v>
      </c>
      <c r="AN255" s="63" t="str">
        <f t="shared" si="33"/>
        <v>Pemberton</v>
      </c>
      <c r="AO255" s="67" t="str">
        <f t="shared" si="34"/>
        <v>FALSE</v>
      </c>
      <c r="AP255" s="67" t="str">
        <f t="shared" si="35"/>
        <v>FALSE</v>
      </c>
    </row>
    <row r="256" spans="2:42" x14ac:dyDescent="0.25">
      <c r="B256" s="174">
        <v>8166</v>
      </c>
      <c r="C256" s="6" t="str">
        <f t="shared" si="27"/>
        <v>Mount Currie</v>
      </c>
      <c r="D256" s="4" t="s">
        <v>62</v>
      </c>
      <c r="E256" s="5" t="s">
        <v>62</v>
      </c>
      <c r="F256" s="5" t="s">
        <v>62</v>
      </c>
      <c r="G256" s="5" t="s">
        <v>2545</v>
      </c>
      <c r="H256" s="5" t="s">
        <v>2540</v>
      </c>
      <c r="I256" s="299"/>
      <c r="J256" s="346"/>
      <c r="K256" s="346"/>
      <c r="L256" s="346"/>
      <c r="M256" s="347"/>
      <c r="N256" s="1"/>
      <c r="O256" s="2"/>
      <c r="P256" s="194"/>
      <c r="Q256" s="343" t="str">
        <f t="shared" si="28"/>
        <v/>
      </c>
      <c r="R256" s="210" t="str">
        <f t="shared" si="29"/>
        <v/>
      </c>
      <c r="S256" s="211" t="str">
        <f t="shared" si="30"/>
        <v/>
      </c>
      <c r="T256" s="215"/>
      <c r="U256" s="213">
        <f t="shared" si="31"/>
        <v>0</v>
      </c>
      <c r="V256" s="217">
        <f t="shared" si="32"/>
        <v>0</v>
      </c>
      <c r="W256" s="215"/>
      <c r="X256" s="215"/>
      <c r="Y256" s="213" t="str">
        <f>IF(AB256="Y",COUNT(#REF!), "")</f>
        <v/>
      </c>
      <c r="Z256" s="32"/>
      <c r="AA256" s="66" t="s">
        <v>1416</v>
      </c>
      <c r="AB256" s="66" t="s">
        <v>72</v>
      </c>
      <c r="AC256" s="68">
        <v>50.314754000000001</v>
      </c>
      <c r="AD256" s="68">
        <v>-122.717994</v>
      </c>
      <c r="AE256" s="65" t="s">
        <v>1417</v>
      </c>
      <c r="AF256" s="66">
        <v>8166</v>
      </c>
      <c r="AG256" s="66" t="s">
        <v>74</v>
      </c>
      <c r="AH256" s="66">
        <v>874</v>
      </c>
      <c r="AI256" s="66">
        <v>435</v>
      </c>
      <c r="AJ256" s="66" t="s">
        <v>62</v>
      </c>
      <c r="AK256" s="66" t="s">
        <v>57</v>
      </c>
      <c r="AL256" s="66" t="s">
        <v>57</v>
      </c>
      <c r="AM256" s="66" t="s">
        <v>63</v>
      </c>
      <c r="AN256" s="63" t="str">
        <f t="shared" si="33"/>
        <v>Mount Currie</v>
      </c>
      <c r="AO256" s="67" t="str">
        <f t="shared" si="34"/>
        <v>FALSE</v>
      </c>
      <c r="AP256" s="67" t="str">
        <f t="shared" si="35"/>
        <v>FALSE</v>
      </c>
    </row>
    <row r="257" spans="2:42" x14ac:dyDescent="0.25">
      <c r="B257" s="174">
        <v>8168</v>
      </c>
      <c r="C257" s="6" t="str">
        <f t="shared" si="27"/>
        <v>Birken</v>
      </c>
      <c r="D257" s="4" t="s">
        <v>57</v>
      </c>
      <c r="E257" s="5" t="s">
        <v>57</v>
      </c>
      <c r="F257" s="5" t="s">
        <v>57</v>
      </c>
      <c r="G257" s="5" t="s">
        <v>2545</v>
      </c>
      <c r="H257" s="5" t="s">
        <v>2540</v>
      </c>
      <c r="I257" s="299"/>
      <c r="J257" s="346"/>
      <c r="K257" s="346"/>
      <c r="L257" s="346"/>
      <c r="M257" s="347"/>
      <c r="N257" s="1"/>
      <c r="O257" s="2"/>
      <c r="P257" s="194"/>
      <c r="Q257" s="343" t="str">
        <f t="shared" si="28"/>
        <v/>
      </c>
      <c r="R257" s="210" t="str">
        <f t="shared" si="29"/>
        <v/>
      </c>
      <c r="S257" s="211" t="str">
        <f t="shared" si="30"/>
        <v/>
      </c>
      <c r="T257" s="215"/>
      <c r="U257" s="213">
        <f t="shared" si="31"/>
        <v>0</v>
      </c>
      <c r="V257" s="217">
        <f t="shared" si="32"/>
        <v>0</v>
      </c>
      <c r="W257" s="215"/>
      <c r="X257" s="215"/>
      <c r="Y257" s="213" t="str">
        <f>IF(AB257="Y",COUNT(#REF!), "")</f>
        <v/>
      </c>
      <c r="Z257" s="32"/>
      <c r="AA257" s="64" t="s">
        <v>248</v>
      </c>
      <c r="AB257" s="64" t="s">
        <v>72</v>
      </c>
      <c r="AC257" s="65">
        <v>50.4833</v>
      </c>
      <c r="AD257" s="65">
        <v>-122.61669999999999</v>
      </c>
      <c r="AE257" s="65" t="s">
        <v>249</v>
      </c>
      <c r="AF257" s="64">
        <v>8168</v>
      </c>
      <c r="AG257" s="64" t="s">
        <v>74</v>
      </c>
      <c r="AH257" s="64">
        <v>74</v>
      </c>
      <c r="AI257" s="64">
        <v>37</v>
      </c>
      <c r="AJ257" s="64" t="s">
        <v>57</v>
      </c>
      <c r="AK257" s="64" t="s">
        <v>62</v>
      </c>
      <c r="AL257" s="66" t="s">
        <v>62</v>
      </c>
      <c r="AM257" s="66" t="s">
        <v>63</v>
      </c>
      <c r="AN257" s="63" t="str">
        <f t="shared" si="33"/>
        <v>Birken</v>
      </c>
      <c r="AO257" s="67" t="str">
        <f t="shared" si="34"/>
        <v>FALSE</v>
      </c>
      <c r="AP257" s="67" t="str">
        <f t="shared" si="35"/>
        <v>FALSE</v>
      </c>
    </row>
    <row r="258" spans="2:42" x14ac:dyDescent="0.25">
      <c r="B258" s="174">
        <v>8169</v>
      </c>
      <c r="C258" s="6" t="str">
        <f t="shared" si="27"/>
        <v>D'Arcy*</v>
      </c>
      <c r="D258" s="4" t="s">
        <v>57</v>
      </c>
      <c r="E258" s="5" t="s">
        <v>57</v>
      </c>
      <c r="F258" s="5" t="s">
        <v>57</v>
      </c>
      <c r="G258" s="5" t="s">
        <v>2545</v>
      </c>
      <c r="H258" s="5" t="s">
        <v>2540</v>
      </c>
      <c r="I258" s="299"/>
      <c r="J258" s="346"/>
      <c r="K258" s="346"/>
      <c r="L258" s="346"/>
      <c r="M258" s="347"/>
      <c r="N258" s="1"/>
      <c r="O258" s="2"/>
      <c r="P258" s="194"/>
      <c r="Q258" s="343" t="str">
        <f t="shared" si="28"/>
        <v/>
      </c>
      <c r="R258" s="210" t="str">
        <f t="shared" si="29"/>
        <v/>
      </c>
      <c r="S258" s="211" t="str">
        <f t="shared" si="30"/>
        <v/>
      </c>
      <c r="T258" s="215"/>
      <c r="U258" s="213">
        <f t="shared" si="31"/>
        <v>0</v>
      </c>
      <c r="V258" s="217">
        <f t="shared" si="32"/>
        <v>0</v>
      </c>
      <c r="W258" s="215"/>
      <c r="X258" s="215"/>
      <c r="Y258" s="213">
        <f>IF(AB258="Y",COUNT(#REF!), "")</f>
        <v>0</v>
      </c>
      <c r="Z258" s="32"/>
      <c r="AA258" s="66" t="s">
        <v>585</v>
      </c>
      <c r="AB258" s="64" t="s">
        <v>59</v>
      </c>
      <c r="AC258" s="68">
        <v>50.55</v>
      </c>
      <c r="AD258" s="68">
        <v>-122.4833</v>
      </c>
      <c r="AE258" s="65" t="s">
        <v>586</v>
      </c>
      <c r="AF258" s="66">
        <v>8169</v>
      </c>
      <c r="AG258" s="66" t="s">
        <v>66</v>
      </c>
      <c r="AH258" s="66">
        <v>185</v>
      </c>
      <c r="AI258" s="66">
        <v>105</v>
      </c>
      <c r="AJ258" s="66" t="s">
        <v>57</v>
      </c>
      <c r="AK258" s="66" t="s">
        <v>62</v>
      </c>
      <c r="AL258" s="66" t="s">
        <v>57</v>
      </c>
      <c r="AM258" s="66" t="s">
        <v>63</v>
      </c>
      <c r="AN258" s="63" t="str">
        <f t="shared" si="33"/>
        <v>D'Arcy*</v>
      </c>
      <c r="AO258" s="67" t="str">
        <f t="shared" si="34"/>
        <v>FALSE</v>
      </c>
      <c r="AP258" s="67" t="str">
        <f t="shared" si="35"/>
        <v>FALSE</v>
      </c>
    </row>
    <row r="259" spans="2:42" x14ac:dyDescent="0.25">
      <c r="B259" s="174">
        <v>8170</v>
      </c>
      <c r="C259" s="6" t="str">
        <f t="shared" si="27"/>
        <v>Pemberton Meadows</v>
      </c>
      <c r="D259" s="4" t="s">
        <v>62</v>
      </c>
      <c r="E259" s="5" t="s">
        <v>62</v>
      </c>
      <c r="F259" s="5" t="s">
        <v>62</v>
      </c>
      <c r="G259" s="5" t="s">
        <v>2545</v>
      </c>
      <c r="H259" s="5" t="s">
        <v>2540</v>
      </c>
      <c r="I259" s="299"/>
      <c r="J259" s="346"/>
      <c r="K259" s="346"/>
      <c r="L259" s="346"/>
      <c r="M259" s="347"/>
      <c r="N259" s="1"/>
      <c r="O259" s="2"/>
      <c r="P259" s="194"/>
      <c r="Q259" s="343" t="str">
        <f t="shared" si="28"/>
        <v/>
      </c>
      <c r="R259" s="210" t="str">
        <f t="shared" si="29"/>
        <v/>
      </c>
      <c r="S259" s="211" t="str">
        <f t="shared" si="30"/>
        <v/>
      </c>
      <c r="T259" s="215"/>
      <c r="U259" s="213">
        <f t="shared" si="31"/>
        <v>0</v>
      </c>
      <c r="V259" s="217">
        <f t="shared" si="32"/>
        <v>0</v>
      </c>
      <c r="W259" s="215"/>
      <c r="X259" s="215"/>
      <c r="Y259" s="213" t="str">
        <f>IF(AB259="Y",COUNT(#REF!), "")</f>
        <v/>
      </c>
      <c r="Z259" s="32"/>
      <c r="AA259" s="64" t="s">
        <v>1622</v>
      </c>
      <c r="AB259" s="66" t="s">
        <v>72</v>
      </c>
      <c r="AC259" s="65">
        <v>50.441699999999997</v>
      </c>
      <c r="AD259" s="65">
        <v>-122.91670000000001</v>
      </c>
      <c r="AE259" s="65" t="s">
        <v>1623</v>
      </c>
      <c r="AF259" s="64">
        <v>8170</v>
      </c>
      <c r="AG259" s="64" t="s">
        <v>74</v>
      </c>
      <c r="AH259" s="64">
        <v>53</v>
      </c>
      <c r="AI259" s="64">
        <v>30</v>
      </c>
      <c r="AJ259" s="64" t="s">
        <v>62</v>
      </c>
      <c r="AK259" s="64" t="s">
        <v>57</v>
      </c>
      <c r="AL259" s="66" t="s">
        <v>62</v>
      </c>
      <c r="AM259" s="66" t="s">
        <v>63</v>
      </c>
      <c r="AN259" s="63" t="str">
        <f t="shared" si="33"/>
        <v>Pemberton Meadows</v>
      </c>
      <c r="AO259" s="67" t="str">
        <f t="shared" si="34"/>
        <v>FALSE</v>
      </c>
      <c r="AP259" s="67" t="str">
        <f t="shared" si="35"/>
        <v>FALSE</v>
      </c>
    </row>
    <row r="260" spans="2:42" x14ac:dyDescent="0.25">
      <c r="B260" s="174">
        <v>8171</v>
      </c>
      <c r="C260" s="6" t="str">
        <f t="shared" si="27"/>
        <v>Ogden</v>
      </c>
      <c r="D260" s="4" t="s">
        <v>57</v>
      </c>
      <c r="E260" s="5" t="s">
        <v>57</v>
      </c>
      <c r="F260" s="5" t="s">
        <v>57</v>
      </c>
      <c r="G260" s="5" t="s">
        <v>2545</v>
      </c>
      <c r="H260" s="5" t="s">
        <v>2540</v>
      </c>
      <c r="I260" s="299"/>
      <c r="J260" s="346"/>
      <c r="K260" s="346"/>
      <c r="L260" s="346"/>
      <c r="M260" s="347"/>
      <c r="N260" s="1"/>
      <c r="O260" s="2"/>
      <c r="P260" s="194"/>
      <c r="Q260" s="343" t="str">
        <f t="shared" si="28"/>
        <v/>
      </c>
      <c r="R260" s="210" t="str">
        <f t="shared" si="29"/>
        <v/>
      </c>
      <c r="S260" s="211" t="str">
        <f t="shared" si="30"/>
        <v/>
      </c>
      <c r="T260" s="215"/>
      <c r="U260" s="213">
        <f t="shared" si="31"/>
        <v>0</v>
      </c>
      <c r="V260" s="217">
        <f t="shared" si="32"/>
        <v>0</v>
      </c>
      <c r="W260" s="215"/>
      <c r="X260" s="215"/>
      <c r="Y260" s="213" t="str">
        <f>IF(AB260="Y",COUNT(#REF!), "")</f>
        <v/>
      </c>
      <c r="Z260" s="32"/>
      <c r="AA260" s="64" t="s">
        <v>1544</v>
      </c>
      <c r="AB260" s="66" t="s">
        <v>72</v>
      </c>
      <c r="AC260" s="65">
        <v>50.7819</v>
      </c>
      <c r="AD260" s="65">
        <v>-122.8222</v>
      </c>
      <c r="AE260" s="65" t="s">
        <v>1545</v>
      </c>
      <c r="AF260" s="64">
        <v>8171</v>
      </c>
      <c r="AG260" s="64" t="s">
        <v>74</v>
      </c>
      <c r="AH260" s="64">
        <v>57</v>
      </c>
      <c r="AI260" s="64">
        <v>128</v>
      </c>
      <c r="AJ260" s="64" t="s">
        <v>57</v>
      </c>
      <c r="AK260" s="64" t="s">
        <v>62</v>
      </c>
      <c r="AL260" s="66" t="s">
        <v>62</v>
      </c>
      <c r="AM260" s="66" t="s">
        <v>63</v>
      </c>
      <c r="AN260" s="63" t="str">
        <f t="shared" si="33"/>
        <v>Ogden</v>
      </c>
      <c r="AO260" s="67" t="str">
        <f t="shared" si="34"/>
        <v>FALSE</v>
      </c>
      <c r="AP260" s="67" t="str">
        <f t="shared" si="35"/>
        <v>FALSE</v>
      </c>
    </row>
    <row r="261" spans="2:42" x14ac:dyDescent="0.25">
      <c r="B261" s="174">
        <v>8172</v>
      </c>
      <c r="C261" s="6" t="str">
        <f t="shared" si="27"/>
        <v>Gold Bridge</v>
      </c>
      <c r="D261" s="4" t="s">
        <v>57</v>
      </c>
      <c r="E261" s="5" t="s">
        <v>57</v>
      </c>
      <c r="F261" s="5" t="s">
        <v>57</v>
      </c>
      <c r="G261" s="5" t="s">
        <v>2545</v>
      </c>
      <c r="H261" s="5" t="s">
        <v>2540</v>
      </c>
      <c r="I261" s="299"/>
      <c r="J261" s="346"/>
      <c r="K261" s="346"/>
      <c r="L261" s="346"/>
      <c r="M261" s="347"/>
      <c r="N261" s="1"/>
      <c r="O261" s="2"/>
      <c r="P261" s="194"/>
      <c r="Q261" s="343" t="str">
        <f t="shared" si="28"/>
        <v/>
      </c>
      <c r="R261" s="210" t="str">
        <f t="shared" si="29"/>
        <v/>
      </c>
      <c r="S261" s="211" t="str">
        <f t="shared" si="30"/>
        <v/>
      </c>
      <c r="T261" s="215"/>
      <c r="U261" s="213">
        <f t="shared" si="31"/>
        <v>0</v>
      </c>
      <c r="V261" s="217">
        <f t="shared" si="32"/>
        <v>0</v>
      </c>
      <c r="W261" s="215"/>
      <c r="X261" s="215"/>
      <c r="Y261" s="213" t="str">
        <f>IF(AB261="Y",COUNT(#REF!), "")</f>
        <v/>
      </c>
      <c r="Z261" s="32"/>
      <c r="AA261" s="66" t="s">
        <v>869</v>
      </c>
      <c r="AB261" s="66" t="s">
        <v>72</v>
      </c>
      <c r="AC261" s="68">
        <v>50.85</v>
      </c>
      <c r="AD261" s="68">
        <v>-122.83330100000001</v>
      </c>
      <c r="AE261" s="65" t="s">
        <v>870</v>
      </c>
      <c r="AF261" s="66">
        <v>8172</v>
      </c>
      <c r="AG261" s="66" t="s">
        <v>74</v>
      </c>
      <c r="AH261" s="66">
        <v>67</v>
      </c>
      <c r="AI261" s="66">
        <v>184</v>
      </c>
      <c r="AJ261" s="66" t="s">
        <v>57</v>
      </c>
      <c r="AK261" s="66" t="s">
        <v>62</v>
      </c>
      <c r="AL261" s="66" t="s">
        <v>62</v>
      </c>
      <c r="AM261" s="66" t="s">
        <v>63</v>
      </c>
      <c r="AN261" s="63" t="str">
        <f t="shared" si="33"/>
        <v>Gold Bridge</v>
      </c>
      <c r="AO261" s="67" t="str">
        <f t="shared" si="34"/>
        <v>FALSE</v>
      </c>
      <c r="AP261" s="67" t="str">
        <f t="shared" si="35"/>
        <v>FALSE</v>
      </c>
    </row>
    <row r="262" spans="2:42" x14ac:dyDescent="0.25">
      <c r="B262" s="174">
        <v>8173</v>
      </c>
      <c r="C262" s="6" t="str">
        <f t="shared" si="27"/>
        <v>Horseshoe Bay</v>
      </c>
      <c r="D262" s="4" t="s">
        <v>62</v>
      </c>
      <c r="E262" s="5" t="s">
        <v>62</v>
      </c>
      <c r="F262" s="5" t="s">
        <v>62</v>
      </c>
      <c r="G262" s="5" t="s">
        <v>2542</v>
      </c>
      <c r="H262" s="5" t="s">
        <v>2540</v>
      </c>
      <c r="I262" s="299"/>
      <c r="J262" s="346"/>
      <c r="K262" s="346"/>
      <c r="L262" s="346"/>
      <c r="M262" s="347"/>
      <c r="N262" s="1"/>
      <c r="O262" s="2"/>
      <c r="P262" s="194"/>
      <c r="Q262" s="343" t="str">
        <f t="shared" si="28"/>
        <v/>
      </c>
      <c r="R262" s="210" t="str">
        <f t="shared" si="29"/>
        <v/>
      </c>
      <c r="S262" s="211" t="str">
        <f t="shared" si="30"/>
        <v/>
      </c>
      <c r="T262" s="215"/>
      <c r="U262" s="213">
        <f t="shared" si="31"/>
        <v>0</v>
      </c>
      <c r="V262" s="217">
        <f t="shared" si="32"/>
        <v>0</v>
      </c>
      <c r="W262" s="215"/>
      <c r="X262" s="215"/>
      <c r="Y262" s="213" t="str">
        <f>IF(AB262="Y",COUNT(#REF!), "")</f>
        <v/>
      </c>
      <c r="Z262" s="32"/>
      <c r="AA262" s="64" t="s">
        <v>995</v>
      </c>
      <c r="AB262" s="66" t="s">
        <v>72</v>
      </c>
      <c r="AC262" s="65">
        <v>49.367379</v>
      </c>
      <c r="AD262" s="65">
        <v>-123.27310199999999</v>
      </c>
      <c r="AE262" s="65" t="s">
        <v>996</v>
      </c>
      <c r="AF262" s="64">
        <v>8173</v>
      </c>
      <c r="AG262" s="64" t="s">
        <v>95</v>
      </c>
      <c r="AH262" s="64">
        <v>5586</v>
      </c>
      <c r="AI262" s="64">
        <v>2300</v>
      </c>
      <c r="AJ262" s="64" t="s">
        <v>62</v>
      </c>
      <c r="AK262" s="64" t="s">
        <v>57</v>
      </c>
      <c r="AL262" s="66" t="s">
        <v>62</v>
      </c>
      <c r="AM262" s="66" t="s">
        <v>63</v>
      </c>
      <c r="AN262" s="63" t="str">
        <f t="shared" si="33"/>
        <v>Horseshoe Bay</v>
      </c>
      <c r="AO262" s="67" t="str">
        <f t="shared" si="34"/>
        <v>FALSE</v>
      </c>
      <c r="AP262" s="67" t="str">
        <f t="shared" si="35"/>
        <v>FALSE</v>
      </c>
    </row>
    <row r="263" spans="2:42" x14ac:dyDescent="0.25">
      <c r="B263" s="174">
        <v>8174</v>
      </c>
      <c r="C263" s="6" t="str">
        <f t="shared" si="27"/>
        <v>Snug Cove</v>
      </c>
      <c r="D263" s="4" t="s">
        <v>62</v>
      </c>
      <c r="E263" s="5" t="s">
        <v>62</v>
      </c>
      <c r="F263" s="5" t="s">
        <v>62</v>
      </c>
      <c r="G263" s="5" t="s">
        <v>2542</v>
      </c>
      <c r="H263" s="5" t="s">
        <v>2540</v>
      </c>
      <c r="I263" s="299"/>
      <c r="J263" s="346"/>
      <c r="K263" s="346"/>
      <c r="L263" s="346"/>
      <c r="M263" s="347"/>
      <c r="N263" s="1"/>
      <c r="O263" s="2"/>
      <c r="P263" s="194"/>
      <c r="Q263" s="343" t="str">
        <f t="shared" si="28"/>
        <v/>
      </c>
      <c r="R263" s="210" t="str">
        <f t="shared" si="29"/>
        <v/>
      </c>
      <c r="S263" s="211" t="str">
        <f t="shared" si="30"/>
        <v/>
      </c>
      <c r="T263" s="215"/>
      <c r="U263" s="213">
        <f t="shared" si="31"/>
        <v>0</v>
      </c>
      <c r="V263" s="217">
        <f t="shared" si="32"/>
        <v>0</v>
      </c>
      <c r="W263" s="215"/>
      <c r="X263" s="215"/>
      <c r="Y263" s="213" t="str">
        <f>IF(AB263="Y",COUNT(#REF!), "")</f>
        <v/>
      </c>
      <c r="Z263" s="32"/>
      <c r="AA263" s="66" t="s">
        <v>2008</v>
      </c>
      <c r="AB263" s="66" t="s">
        <v>72</v>
      </c>
      <c r="AC263" s="68">
        <v>49.382936999999998</v>
      </c>
      <c r="AD263" s="68">
        <v>-123.335712</v>
      </c>
      <c r="AE263" s="65" t="s">
        <v>2009</v>
      </c>
      <c r="AF263" s="66">
        <v>8174</v>
      </c>
      <c r="AG263" s="66" t="s">
        <v>74</v>
      </c>
      <c r="AH263" s="66">
        <v>1918</v>
      </c>
      <c r="AI263" s="66">
        <v>944</v>
      </c>
      <c r="AJ263" s="66" t="s">
        <v>57</v>
      </c>
      <c r="AK263" s="66" t="s">
        <v>62</v>
      </c>
      <c r="AL263" s="66" t="s">
        <v>62</v>
      </c>
      <c r="AM263" s="66" t="s">
        <v>63</v>
      </c>
      <c r="AN263" s="63" t="str">
        <f t="shared" si="33"/>
        <v>Snug Cove</v>
      </c>
      <c r="AO263" s="67" t="str">
        <f t="shared" si="34"/>
        <v>FALSE</v>
      </c>
      <c r="AP263" s="67" t="str">
        <f t="shared" si="35"/>
        <v>FALSE</v>
      </c>
    </row>
    <row r="264" spans="2:42" x14ac:dyDescent="0.25">
      <c r="B264" s="174">
        <v>8175</v>
      </c>
      <c r="C264" s="6" t="str">
        <f t="shared" si="27"/>
        <v>Gambier Harbour</v>
      </c>
      <c r="D264" s="4" t="s">
        <v>62</v>
      </c>
      <c r="E264" s="5" t="s">
        <v>62</v>
      </c>
      <c r="F264" s="5" t="s">
        <v>62</v>
      </c>
      <c r="G264" s="5" t="s">
        <v>2542</v>
      </c>
      <c r="H264" s="5" t="s">
        <v>2540</v>
      </c>
      <c r="I264" s="299"/>
      <c r="J264" s="346"/>
      <c r="K264" s="346"/>
      <c r="L264" s="346"/>
      <c r="M264" s="347"/>
      <c r="N264" s="1"/>
      <c r="O264" s="2"/>
      <c r="P264" s="194"/>
      <c r="Q264" s="343" t="str">
        <f t="shared" si="28"/>
        <v/>
      </c>
      <c r="R264" s="210" t="str">
        <f t="shared" si="29"/>
        <v/>
      </c>
      <c r="S264" s="211" t="str">
        <f t="shared" si="30"/>
        <v/>
      </c>
      <c r="T264" s="215"/>
      <c r="U264" s="213">
        <f t="shared" si="31"/>
        <v>0</v>
      </c>
      <c r="V264" s="217">
        <f t="shared" si="32"/>
        <v>0</v>
      </c>
      <c r="W264" s="215"/>
      <c r="X264" s="215"/>
      <c r="Y264" s="213" t="str">
        <f>IF(AB264="Y",COUNT(#REF!), "")</f>
        <v/>
      </c>
      <c r="Z264" s="32"/>
      <c r="AA264" s="66" t="s">
        <v>825</v>
      </c>
      <c r="AB264" s="66" t="s">
        <v>72</v>
      </c>
      <c r="AC264" s="68">
        <v>49.372801000000003</v>
      </c>
      <c r="AD264" s="68">
        <v>-123.413788</v>
      </c>
      <c r="AE264" s="65" t="s">
        <v>826</v>
      </c>
      <c r="AF264" s="66">
        <v>8175</v>
      </c>
      <c r="AG264" s="66" t="s">
        <v>74</v>
      </c>
      <c r="AH264" s="66">
        <v>1192</v>
      </c>
      <c r="AI264" s="66">
        <v>594</v>
      </c>
      <c r="AJ264" s="66" t="s">
        <v>57</v>
      </c>
      <c r="AK264" s="66" t="s">
        <v>62</v>
      </c>
      <c r="AL264" s="66" t="s">
        <v>57</v>
      </c>
      <c r="AM264" s="66" t="s">
        <v>63</v>
      </c>
      <c r="AN264" s="63" t="str">
        <f t="shared" si="33"/>
        <v>Gambier Harbour</v>
      </c>
      <c r="AO264" s="67" t="str">
        <f t="shared" si="34"/>
        <v>FALSE</v>
      </c>
      <c r="AP264" s="67" t="str">
        <f t="shared" si="35"/>
        <v>FALSE</v>
      </c>
    </row>
    <row r="265" spans="2:42" x14ac:dyDescent="0.25">
      <c r="B265" s="174">
        <v>8176</v>
      </c>
      <c r="C265" s="6" t="str">
        <f t="shared" si="27"/>
        <v>New Brighton</v>
      </c>
      <c r="D265" s="4" t="s">
        <v>57</v>
      </c>
      <c r="E265" s="5" t="s">
        <v>62</v>
      </c>
      <c r="F265" s="5" t="s">
        <v>62</v>
      </c>
      <c r="G265" s="5" t="s">
        <v>2546</v>
      </c>
      <c r="H265" s="5" t="s">
        <v>2540</v>
      </c>
      <c r="I265" s="299"/>
      <c r="J265" s="346"/>
      <c r="K265" s="346"/>
      <c r="L265" s="346"/>
      <c r="M265" s="347"/>
      <c r="N265" s="1"/>
      <c r="O265" s="2"/>
      <c r="P265" s="194"/>
      <c r="Q265" s="343" t="str">
        <f t="shared" si="28"/>
        <v/>
      </c>
      <c r="R265" s="210" t="str">
        <f t="shared" si="29"/>
        <v/>
      </c>
      <c r="S265" s="211" t="str">
        <f t="shared" si="30"/>
        <v/>
      </c>
      <c r="T265" s="215"/>
      <c r="U265" s="213">
        <f t="shared" si="31"/>
        <v>0</v>
      </c>
      <c r="V265" s="217">
        <f t="shared" si="32"/>
        <v>0</v>
      </c>
      <c r="W265" s="215"/>
      <c r="X265" s="215"/>
      <c r="Y265" s="213" t="str">
        <f>IF(AB265="Y",COUNT(#REF!), "")</f>
        <v/>
      </c>
      <c r="Z265" s="32"/>
      <c r="AA265" s="64" t="s">
        <v>1484</v>
      </c>
      <c r="AB265" s="66" t="s">
        <v>72</v>
      </c>
      <c r="AC265" s="65">
        <v>49.45</v>
      </c>
      <c r="AD265" s="65">
        <v>-123.43329900000001</v>
      </c>
      <c r="AE265" s="65" t="s">
        <v>1485</v>
      </c>
      <c r="AF265" s="64">
        <v>8176</v>
      </c>
      <c r="AG265" s="64" t="s">
        <v>74</v>
      </c>
      <c r="AH265" s="64">
        <v>101</v>
      </c>
      <c r="AI265" s="64">
        <v>323</v>
      </c>
      <c r="AJ265" s="64" t="s">
        <v>57</v>
      </c>
      <c r="AK265" s="64" t="s">
        <v>62</v>
      </c>
      <c r="AL265" s="66" t="s">
        <v>57</v>
      </c>
      <c r="AM265" s="66" t="s">
        <v>63</v>
      </c>
      <c r="AN265" s="63" t="str">
        <f t="shared" si="33"/>
        <v>New Brighton</v>
      </c>
      <c r="AO265" s="67" t="str">
        <f t="shared" si="34"/>
        <v>FALSE</v>
      </c>
      <c r="AP265" s="67" t="str">
        <f t="shared" si="35"/>
        <v>FALSE</v>
      </c>
    </row>
    <row r="266" spans="2:42" x14ac:dyDescent="0.25">
      <c r="B266" s="174">
        <v>8177</v>
      </c>
      <c r="C266" s="6" t="str">
        <f t="shared" si="27"/>
        <v>Gibsons</v>
      </c>
      <c r="D266" s="4" t="s">
        <v>62</v>
      </c>
      <c r="E266" s="5" t="s">
        <v>62</v>
      </c>
      <c r="F266" s="5" t="s">
        <v>62</v>
      </c>
      <c r="G266" s="5" t="s">
        <v>2546</v>
      </c>
      <c r="H266" s="5" t="s">
        <v>2540</v>
      </c>
      <c r="I266" s="299"/>
      <c r="J266" s="346"/>
      <c r="K266" s="346"/>
      <c r="L266" s="346"/>
      <c r="M266" s="347"/>
      <c r="N266" s="1"/>
      <c r="O266" s="2"/>
      <c r="P266" s="194"/>
      <c r="Q266" s="343" t="str">
        <f t="shared" si="28"/>
        <v/>
      </c>
      <c r="R266" s="210" t="str">
        <f t="shared" si="29"/>
        <v/>
      </c>
      <c r="S266" s="211" t="str">
        <f t="shared" si="30"/>
        <v/>
      </c>
      <c r="T266" s="215"/>
      <c r="U266" s="213">
        <f t="shared" si="31"/>
        <v>0</v>
      </c>
      <c r="V266" s="217">
        <f t="shared" si="32"/>
        <v>0</v>
      </c>
      <c r="W266" s="215"/>
      <c r="X266" s="215"/>
      <c r="Y266" s="213" t="str">
        <f>IF(AB266="Y",COUNT(#REF!), "")</f>
        <v/>
      </c>
      <c r="Z266" s="32"/>
      <c r="AA266" s="66" t="s">
        <v>845</v>
      </c>
      <c r="AB266" s="66" t="s">
        <v>72</v>
      </c>
      <c r="AC266" s="68">
        <v>49.401757000000003</v>
      </c>
      <c r="AD266" s="68">
        <v>-123.51442299999999</v>
      </c>
      <c r="AE266" s="65" t="s">
        <v>846</v>
      </c>
      <c r="AF266" s="66">
        <v>8177</v>
      </c>
      <c r="AG266" s="66" t="s">
        <v>74</v>
      </c>
      <c r="AH266" s="66">
        <v>8698</v>
      </c>
      <c r="AI266" s="66">
        <v>4192</v>
      </c>
      <c r="AJ266" s="66" t="s">
        <v>62</v>
      </c>
      <c r="AK266" s="66" t="s">
        <v>57</v>
      </c>
      <c r="AL266" s="66" t="s">
        <v>57</v>
      </c>
      <c r="AM266" s="66" t="s">
        <v>63</v>
      </c>
      <c r="AN266" s="63" t="str">
        <f t="shared" si="33"/>
        <v>Gibsons</v>
      </c>
      <c r="AO266" s="67" t="str">
        <f t="shared" si="34"/>
        <v>FALSE</v>
      </c>
      <c r="AP266" s="67" t="str">
        <f t="shared" si="35"/>
        <v>FALSE</v>
      </c>
    </row>
    <row r="267" spans="2:42" x14ac:dyDescent="0.25">
      <c r="B267" s="174">
        <v>8178</v>
      </c>
      <c r="C267" s="6" t="str">
        <f t="shared" si="27"/>
        <v>Williamsons Landing</v>
      </c>
      <c r="D267" s="4" t="s">
        <v>62</v>
      </c>
      <c r="E267" s="5" t="s">
        <v>62</v>
      </c>
      <c r="F267" s="5" t="s">
        <v>62</v>
      </c>
      <c r="G267" s="5" t="s">
        <v>2546</v>
      </c>
      <c r="H267" s="5" t="s">
        <v>2540</v>
      </c>
      <c r="I267" s="299"/>
      <c r="J267" s="346"/>
      <c r="K267" s="346"/>
      <c r="L267" s="346"/>
      <c r="M267" s="347"/>
      <c r="N267" s="1"/>
      <c r="O267" s="2"/>
      <c r="P267" s="194"/>
      <c r="Q267" s="343" t="str">
        <f t="shared" si="28"/>
        <v/>
      </c>
      <c r="R267" s="210" t="str">
        <f t="shared" si="29"/>
        <v/>
      </c>
      <c r="S267" s="211" t="str">
        <f t="shared" si="30"/>
        <v/>
      </c>
      <c r="T267" s="215"/>
      <c r="U267" s="213">
        <f t="shared" si="31"/>
        <v>0</v>
      </c>
      <c r="V267" s="217">
        <f t="shared" si="32"/>
        <v>0</v>
      </c>
      <c r="W267" s="215"/>
      <c r="X267" s="215"/>
      <c r="Y267" s="213" t="str">
        <f>IF(AB267="Y",COUNT(#REF!), "")</f>
        <v/>
      </c>
      <c r="Z267" s="32"/>
      <c r="AA267" s="66" t="s">
        <v>2414</v>
      </c>
      <c r="AB267" s="66" t="s">
        <v>72</v>
      </c>
      <c r="AC267" s="68">
        <v>49.449748999999997</v>
      </c>
      <c r="AD267" s="68">
        <v>-123.46857199999999</v>
      </c>
      <c r="AE267" s="65" t="s">
        <v>2415</v>
      </c>
      <c r="AF267" s="66">
        <v>8178</v>
      </c>
      <c r="AG267" s="66" t="s">
        <v>74</v>
      </c>
      <c r="AH267" s="66">
        <v>1388</v>
      </c>
      <c r="AI267" s="66">
        <v>786</v>
      </c>
      <c r="AJ267" s="66" t="s">
        <v>62</v>
      </c>
      <c r="AK267" s="66" t="s">
        <v>57</v>
      </c>
      <c r="AL267" s="66" t="s">
        <v>62</v>
      </c>
      <c r="AM267" s="66" t="s">
        <v>63</v>
      </c>
      <c r="AN267" s="63" t="str">
        <f t="shared" si="33"/>
        <v>Williamsons Landing</v>
      </c>
      <c r="AO267" s="67" t="str">
        <f t="shared" si="34"/>
        <v>FALSE</v>
      </c>
      <c r="AP267" s="67" t="str">
        <f t="shared" si="35"/>
        <v>FALSE</v>
      </c>
    </row>
    <row r="268" spans="2:42" x14ac:dyDescent="0.25">
      <c r="B268" s="174">
        <v>8179</v>
      </c>
      <c r="C268" s="6" t="str">
        <f t="shared" si="27"/>
        <v>Langdale</v>
      </c>
      <c r="D268" s="4" t="s">
        <v>62</v>
      </c>
      <c r="E268" s="5" t="s">
        <v>62</v>
      </c>
      <c r="F268" s="5" t="s">
        <v>62</v>
      </c>
      <c r="G268" s="5" t="s">
        <v>2546</v>
      </c>
      <c r="H268" s="5" t="s">
        <v>2540</v>
      </c>
      <c r="I268" s="299"/>
      <c r="J268" s="346"/>
      <c r="K268" s="346"/>
      <c r="L268" s="346"/>
      <c r="M268" s="347"/>
      <c r="N268" s="1"/>
      <c r="O268" s="2"/>
      <c r="P268" s="194"/>
      <c r="Q268" s="343" t="str">
        <f t="shared" si="28"/>
        <v/>
      </c>
      <c r="R268" s="210" t="str">
        <f t="shared" si="29"/>
        <v/>
      </c>
      <c r="S268" s="211" t="str">
        <f t="shared" si="30"/>
        <v/>
      </c>
      <c r="T268" s="215"/>
      <c r="U268" s="213">
        <f t="shared" si="31"/>
        <v>0</v>
      </c>
      <c r="V268" s="217">
        <f t="shared" si="32"/>
        <v>0</v>
      </c>
      <c r="W268" s="215"/>
      <c r="X268" s="215"/>
      <c r="Y268" s="213" t="str">
        <f>IF(AB268="Y",COUNT(#REF!), "")</f>
        <v/>
      </c>
      <c r="Z268" s="32"/>
      <c r="AA268" s="64" t="s">
        <v>1177</v>
      </c>
      <c r="AB268" s="66" t="s">
        <v>72</v>
      </c>
      <c r="AC268" s="65">
        <v>49.434078</v>
      </c>
      <c r="AD268" s="65">
        <v>-123.476525</v>
      </c>
      <c r="AE268" s="65" t="s">
        <v>1178</v>
      </c>
      <c r="AF268" s="64">
        <v>8179</v>
      </c>
      <c r="AG268" s="64" t="s">
        <v>74</v>
      </c>
      <c r="AH268" s="64">
        <v>1388</v>
      </c>
      <c r="AI268" s="64">
        <v>786</v>
      </c>
      <c r="AJ268" s="64" t="s">
        <v>62</v>
      </c>
      <c r="AK268" s="64" t="s">
        <v>57</v>
      </c>
      <c r="AL268" s="66" t="s">
        <v>62</v>
      </c>
      <c r="AM268" s="66" t="s">
        <v>63</v>
      </c>
      <c r="AN268" s="63" t="str">
        <f t="shared" si="33"/>
        <v>Langdale</v>
      </c>
      <c r="AO268" s="67" t="str">
        <f t="shared" si="34"/>
        <v>FALSE</v>
      </c>
      <c r="AP268" s="67" t="str">
        <f t="shared" si="35"/>
        <v>FALSE</v>
      </c>
    </row>
    <row r="269" spans="2:42" x14ac:dyDescent="0.25">
      <c r="B269" s="174">
        <v>8180</v>
      </c>
      <c r="C269" s="6" t="str">
        <f t="shared" si="27"/>
        <v>Roberts Creek</v>
      </c>
      <c r="D269" s="4" t="s">
        <v>62</v>
      </c>
      <c r="E269" s="5" t="s">
        <v>62</v>
      </c>
      <c r="F269" s="5" t="s">
        <v>62</v>
      </c>
      <c r="G269" s="5" t="s">
        <v>2546</v>
      </c>
      <c r="H269" s="5" t="s">
        <v>2540</v>
      </c>
      <c r="I269" s="299"/>
      <c r="J269" s="346"/>
      <c r="K269" s="346"/>
      <c r="L269" s="346"/>
      <c r="M269" s="347"/>
      <c r="N269" s="1"/>
      <c r="O269" s="2"/>
      <c r="P269" s="194"/>
      <c r="Q269" s="343" t="str">
        <f t="shared" si="28"/>
        <v/>
      </c>
      <c r="R269" s="210" t="str">
        <f t="shared" si="29"/>
        <v/>
      </c>
      <c r="S269" s="211" t="str">
        <f t="shared" si="30"/>
        <v/>
      </c>
      <c r="T269" s="215"/>
      <c r="U269" s="213">
        <f t="shared" si="31"/>
        <v>0</v>
      </c>
      <c r="V269" s="217">
        <f t="shared" si="32"/>
        <v>0</v>
      </c>
      <c r="W269" s="215"/>
      <c r="X269" s="215"/>
      <c r="Y269" s="213" t="str">
        <f>IF(AB269="Y",COUNT(#REF!), "")</f>
        <v/>
      </c>
      <c r="Z269" s="32"/>
      <c r="AA269" s="64" t="s">
        <v>1788</v>
      </c>
      <c r="AB269" s="64" t="s">
        <v>72</v>
      </c>
      <c r="AC269" s="65">
        <v>49.426045000000002</v>
      </c>
      <c r="AD269" s="65">
        <v>-123.645618</v>
      </c>
      <c r="AE269" s="65" t="s">
        <v>1789</v>
      </c>
      <c r="AF269" s="64">
        <v>8180</v>
      </c>
      <c r="AG269" s="64" t="s">
        <v>74</v>
      </c>
      <c r="AH269" s="64">
        <v>1330</v>
      </c>
      <c r="AI269" s="64">
        <v>725</v>
      </c>
      <c r="AJ269" s="64" t="s">
        <v>62</v>
      </c>
      <c r="AK269" s="64" t="s">
        <v>57</v>
      </c>
      <c r="AL269" s="66" t="s">
        <v>62</v>
      </c>
      <c r="AM269" s="66" t="s">
        <v>63</v>
      </c>
      <c r="AN269" s="63" t="str">
        <f t="shared" si="33"/>
        <v>Roberts Creek</v>
      </c>
      <c r="AO269" s="67" t="str">
        <f t="shared" si="34"/>
        <v>FALSE</v>
      </c>
      <c r="AP269" s="67" t="str">
        <f t="shared" si="35"/>
        <v>FALSE</v>
      </c>
    </row>
    <row r="270" spans="2:42" x14ac:dyDescent="0.25">
      <c r="B270" s="174">
        <v>8182</v>
      </c>
      <c r="C270" s="6" t="str">
        <f t="shared" si="27"/>
        <v>Sechelt</v>
      </c>
      <c r="D270" s="4" t="s">
        <v>62</v>
      </c>
      <c r="E270" s="5" t="s">
        <v>62</v>
      </c>
      <c r="F270" s="5" t="s">
        <v>62</v>
      </c>
      <c r="G270" s="5" t="s">
        <v>2546</v>
      </c>
      <c r="H270" s="5" t="s">
        <v>2540</v>
      </c>
      <c r="I270" s="299"/>
      <c r="J270" s="346"/>
      <c r="K270" s="346"/>
      <c r="L270" s="346"/>
      <c r="M270" s="347"/>
      <c r="N270" s="1"/>
      <c r="O270" s="2"/>
      <c r="P270" s="194"/>
      <c r="Q270" s="343" t="str">
        <f t="shared" si="28"/>
        <v/>
      </c>
      <c r="R270" s="210" t="str">
        <f t="shared" si="29"/>
        <v/>
      </c>
      <c r="S270" s="211" t="str">
        <f t="shared" si="30"/>
        <v/>
      </c>
      <c r="T270" s="215"/>
      <c r="U270" s="213">
        <f t="shared" si="31"/>
        <v>0</v>
      </c>
      <c r="V270" s="217">
        <f t="shared" si="32"/>
        <v>0</v>
      </c>
      <c r="W270" s="215"/>
      <c r="X270" s="215"/>
      <c r="Y270" s="213" t="str">
        <f>IF(AB270="Y",COUNT(#REF!), "")</f>
        <v/>
      </c>
      <c r="Z270" s="32"/>
      <c r="AA270" s="66" t="s">
        <v>1877</v>
      </c>
      <c r="AB270" s="66" t="s">
        <v>72</v>
      </c>
      <c r="AC270" s="68">
        <v>49.479393999999999</v>
      </c>
      <c r="AD270" s="68">
        <v>-123.76223400000001</v>
      </c>
      <c r="AE270" s="65" t="s">
        <v>1878</v>
      </c>
      <c r="AF270" s="66">
        <v>8182</v>
      </c>
      <c r="AG270" s="66" t="s">
        <v>74</v>
      </c>
      <c r="AH270" s="66">
        <v>5865</v>
      </c>
      <c r="AI270" s="66">
        <v>2977</v>
      </c>
      <c r="AJ270" s="66" t="s">
        <v>62</v>
      </c>
      <c r="AK270" s="66" t="s">
        <v>57</v>
      </c>
      <c r="AL270" s="66" t="s">
        <v>62</v>
      </c>
      <c r="AM270" s="66" t="s">
        <v>63</v>
      </c>
      <c r="AN270" s="63" t="str">
        <f t="shared" si="33"/>
        <v>Sechelt</v>
      </c>
      <c r="AO270" s="67" t="str">
        <f t="shared" si="34"/>
        <v>FALSE</v>
      </c>
      <c r="AP270" s="67" t="str">
        <f t="shared" si="35"/>
        <v>FALSE</v>
      </c>
    </row>
    <row r="271" spans="2:42" x14ac:dyDescent="0.25">
      <c r="B271" s="174">
        <v>8183</v>
      </c>
      <c r="C271" s="6" t="str">
        <f t="shared" si="27"/>
        <v>Wilson Creek</v>
      </c>
      <c r="D271" s="4" t="s">
        <v>62</v>
      </c>
      <c r="E271" s="5" t="s">
        <v>62</v>
      </c>
      <c r="F271" s="5" t="s">
        <v>62</v>
      </c>
      <c r="G271" s="5" t="s">
        <v>2546</v>
      </c>
      <c r="H271" s="5" t="s">
        <v>2540</v>
      </c>
      <c r="I271" s="299"/>
      <c r="J271" s="346"/>
      <c r="K271" s="346"/>
      <c r="L271" s="346"/>
      <c r="M271" s="347"/>
      <c r="N271" s="1"/>
      <c r="O271" s="2"/>
      <c r="P271" s="194"/>
      <c r="Q271" s="343" t="str">
        <f t="shared" si="28"/>
        <v/>
      </c>
      <c r="R271" s="210" t="str">
        <f t="shared" si="29"/>
        <v/>
      </c>
      <c r="S271" s="211" t="str">
        <f t="shared" si="30"/>
        <v/>
      </c>
      <c r="T271" s="215"/>
      <c r="U271" s="213">
        <f t="shared" si="31"/>
        <v>0</v>
      </c>
      <c r="V271" s="217">
        <f t="shared" si="32"/>
        <v>0</v>
      </c>
      <c r="W271" s="215"/>
      <c r="X271" s="215"/>
      <c r="Y271" s="213" t="str">
        <f>IF(AB271="Y",COUNT(#REF!), "")</f>
        <v/>
      </c>
      <c r="Z271" s="32"/>
      <c r="AA271" s="64" t="s">
        <v>2424</v>
      </c>
      <c r="AB271" s="64" t="s">
        <v>72</v>
      </c>
      <c r="AC271" s="65">
        <v>49.440944000000002</v>
      </c>
      <c r="AD271" s="65">
        <v>-123.71285</v>
      </c>
      <c r="AE271" s="65" t="s">
        <v>2425</v>
      </c>
      <c r="AF271" s="64">
        <v>8183</v>
      </c>
      <c r="AG271" s="64" t="s">
        <v>74</v>
      </c>
      <c r="AH271" s="64">
        <v>2316</v>
      </c>
      <c r="AI271" s="64">
        <v>1208</v>
      </c>
      <c r="AJ271" s="64" t="s">
        <v>62</v>
      </c>
      <c r="AK271" s="64" t="s">
        <v>57</v>
      </c>
      <c r="AL271" s="66" t="s">
        <v>57</v>
      </c>
      <c r="AM271" s="66" t="s">
        <v>63</v>
      </c>
      <c r="AN271" s="63" t="str">
        <f t="shared" si="33"/>
        <v>Wilson Creek</v>
      </c>
      <c r="AO271" s="67" t="str">
        <f t="shared" si="34"/>
        <v>FALSE</v>
      </c>
      <c r="AP271" s="67" t="str">
        <f t="shared" si="35"/>
        <v>FALSE</v>
      </c>
    </row>
    <row r="272" spans="2:42" x14ac:dyDescent="0.25">
      <c r="B272" s="174">
        <v>8184</v>
      </c>
      <c r="C272" s="6" t="str">
        <f t="shared" si="27"/>
        <v>Davis Bay</v>
      </c>
      <c r="D272" s="4" t="s">
        <v>62</v>
      </c>
      <c r="E272" s="5" t="s">
        <v>62</v>
      </c>
      <c r="F272" s="5" t="s">
        <v>62</v>
      </c>
      <c r="G272" s="5" t="s">
        <v>2546</v>
      </c>
      <c r="H272" s="5" t="s">
        <v>2540</v>
      </c>
      <c r="I272" s="299"/>
      <c r="J272" s="346"/>
      <c r="K272" s="346"/>
      <c r="L272" s="346"/>
      <c r="M272" s="347"/>
      <c r="N272" s="1"/>
      <c r="O272" s="2"/>
      <c r="P272" s="194"/>
      <c r="Q272" s="343" t="str">
        <f t="shared" si="28"/>
        <v/>
      </c>
      <c r="R272" s="210" t="str">
        <f t="shared" si="29"/>
        <v/>
      </c>
      <c r="S272" s="211" t="str">
        <f t="shared" si="30"/>
        <v/>
      </c>
      <c r="T272" s="215"/>
      <c r="U272" s="213">
        <f t="shared" si="31"/>
        <v>0</v>
      </c>
      <c r="V272" s="217">
        <f t="shared" si="32"/>
        <v>0</v>
      </c>
      <c r="W272" s="215"/>
      <c r="X272" s="215"/>
      <c r="Y272" s="213" t="str">
        <f>IF(AB272="Y",COUNT(#REF!), "")</f>
        <v/>
      </c>
      <c r="Z272" s="32"/>
      <c r="AA272" s="64" t="s">
        <v>591</v>
      </c>
      <c r="AB272" s="66" t="s">
        <v>72</v>
      </c>
      <c r="AC272" s="65">
        <v>49.445312000000001</v>
      </c>
      <c r="AD272" s="65">
        <v>-123.725533</v>
      </c>
      <c r="AE272" s="65" t="s">
        <v>592</v>
      </c>
      <c r="AF272" s="64">
        <v>8184</v>
      </c>
      <c r="AG272" s="64" t="s">
        <v>74</v>
      </c>
      <c r="AH272" s="64">
        <v>2316</v>
      </c>
      <c r="AI272" s="64">
        <v>1208</v>
      </c>
      <c r="AJ272" s="64" t="s">
        <v>62</v>
      </c>
      <c r="AK272" s="64" t="s">
        <v>57</v>
      </c>
      <c r="AL272" s="66" t="s">
        <v>57</v>
      </c>
      <c r="AM272" s="66" t="s">
        <v>63</v>
      </c>
      <c r="AN272" s="63" t="str">
        <f t="shared" si="33"/>
        <v>Davis Bay</v>
      </c>
      <c r="AO272" s="67" t="str">
        <f t="shared" si="34"/>
        <v>FALSE</v>
      </c>
      <c r="AP272" s="67" t="str">
        <f t="shared" si="35"/>
        <v>FALSE</v>
      </c>
    </row>
    <row r="273" spans="2:42" x14ac:dyDescent="0.25">
      <c r="B273" s="174">
        <v>8185</v>
      </c>
      <c r="C273" s="6" t="str">
        <f t="shared" si="27"/>
        <v>Selma Park</v>
      </c>
      <c r="D273" s="4" t="s">
        <v>62</v>
      </c>
      <c r="E273" s="5" t="s">
        <v>62</v>
      </c>
      <c r="F273" s="5" t="s">
        <v>62</v>
      </c>
      <c r="G273" s="5" t="s">
        <v>2546</v>
      </c>
      <c r="H273" s="5" t="s">
        <v>2540</v>
      </c>
      <c r="I273" s="299"/>
      <c r="J273" s="346"/>
      <c r="K273" s="346"/>
      <c r="L273" s="346"/>
      <c r="M273" s="347"/>
      <c r="N273" s="1"/>
      <c r="O273" s="2"/>
      <c r="P273" s="194"/>
      <c r="Q273" s="343" t="str">
        <f t="shared" si="28"/>
        <v/>
      </c>
      <c r="R273" s="210" t="str">
        <f t="shared" si="29"/>
        <v/>
      </c>
      <c r="S273" s="211" t="str">
        <f t="shared" si="30"/>
        <v/>
      </c>
      <c r="T273" s="215"/>
      <c r="U273" s="213">
        <f t="shared" si="31"/>
        <v>0</v>
      </c>
      <c r="V273" s="217">
        <f t="shared" si="32"/>
        <v>0</v>
      </c>
      <c r="W273" s="215"/>
      <c r="X273" s="215"/>
      <c r="Y273" s="213" t="str">
        <f>IF(AB273="Y",COUNT(#REF!), "")</f>
        <v/>
      </c>
      <c r="Z273" s="32"/>
      <c r="AA273" s="64" t="s">
        <v>1883</v>
      </c>
      <c r="AB273" s="66" t="s">
        <v>72</v>
      </c>
      <c r="AC273" s="65">
        <v>49.458471000000003</v>
      </c>
      <c r="AD273" s="65">
        <v>-123.733333</v>
      </c>
      <c r="AE273" s="65" t="s">
        <v>1884</v>
      </c>
      <c r="AF273" s="64">
        <v>8185</v>
      </c>
      <c r="AG273" s="64" t="s">
        <v>74</v>
      </c>
      <c r="AH273" s="64">
        <v>5865</v>
      </c>
      <c r="AI273" s="64">
        <v>2977</v>
      </c>
      <c r="AJ273" s="64" t="s">
        <v>62</v>
      </c>
      <c r="AK273" s="64" t="s">
        <v>57</v>
      </c>
      <c r="AL273" s="66" t="s">
        <v>57</v>
      </c>
      <c r="AM273" s="66" t="s">
        <v>63</v>
      </c>
      <c r="AN273" s="63" t="str">
        <f t="shared" si="33"/>
        <v>Selma Park</v>
      </c>
      <c r="AO273" s="67" t="str">
        <f t="shared" si="34"/>
        <v>FALSE</v>
      </c>
      <c r="AP273" s="67" t="str">
        <f t="shared" si="35"/>
        <v>FALSE</v>
      </c>
    </row>
    <row r="274" spans="2:42" x14ac:dyDescent="0.25">
      <c r="B274" s="174">
        <v>8186</v>
      </c>
      <c r="C274" s="6" t="str">
        <f t="shared" si="27"/>
        <v>Welcome Beach</v>
      </c>
      <c r="D274" s="4" t="s">
        <v>62</v>
      </c>
      <c r="E274" s="5" t="s">
        <v>62</v>
      </c>
      <c r="F274" s="5" t="s">
        <v>62</v>
      </c>
      <c r="G274" s="5" t="s">
        <v>2546</v>
      </c>
      <c r="H274" s="5" t="s">
        <v>2540</v>
      </c>
      <c r="I274" s="299"/>
      <c r="J274" s="346"/>
      <c r="K274" s="346"/>
      <c r="L274" s="346"/>
      <c r="M274" s="347"/>
      <c r="N274" s="1"/>
      <c r="O274" s="2"/>
      <c r="P274" s="194"/>
      <c r="Q274" s="343" t="str">
        <f t="shared" si="28"/>
        <v/>
      </c>
      <c r="R274" s="210" t="str">
        <f t="shared" si="29"/>
        <v/>
      </c>
      <c r="S274" s="211" t="str">
        <f t="shared" si="30"/>
        <v/>
      </c>
      <c r="T274" s="215"/>
      <c r="U274" s="213">
        <f t="shared" si="31"/>
        <v>0</v>
      </c>
      <c r="V274" s="217">
        <f t="shared" si="32"/>
        <v>0</v>
      </c>
      <c r="W274" s="215"/>
      <c r="X274" s="215"/>
      <c r="Y274" s="213" t="str">
        <f>IF(AB274="Y",COUNT(#REF!), "")</f>
        <v/>
      </c>
      <c r="Z274" s="32"/>
      <c r="AA274" s="64" t="s">
        <v>2353</v>
      </c>
      <c r="AB274" s="64" t="s">
        <v>72</v>
      </c>
      <c r="AC274" s="65">
        <v>49.480507000000003</v>
      </c>
      <c r="AD274" s="65">
        <v>-123.89157899999999</v>
      </c>
      <c r="AE274" s="65" t="s">
        <v>2354</v>
      </c>
      <c r="AF274" s="64">
        <v>8186</v>
      </c>
      <c r="AG274" s="64" t="s">
        <v>74</v>
      </c>
      <c r="AH274" s="64">
        <v>1276</v>
      </c>
      <c r="AI274" s="64">
        <v>626</v>
      </c>
      <c r="AJ274" s="64" t="s">
        <v>62</v>
      </c>
      <c r="AK274" s="64" t="s">
        <v>57</v>
      </c>
      <c r="AL274" s="66" t="s">
        <v>62</v>
      </c>
      <c r="AM274" s="66" t="s">
        <v>63</v>
      </c>
      <c r="AN274" s="63" t="str">
        <f t="shared" si="33"/>
        <v>Welcome Beach</v>
      </c>
      <c r="AO274" s="67" t="str">
        <f t="shared" si="34"/>
        <v>FALSE</v>
      </c>
      <c r="AP274" s="67" t="str">
        <f t="shared" si="35"/>
        <v>FALSE</v>
      </c>
    </row>
    <row r="275" spans="2:42" x14ac:dyDescent="0.25">
      <c r="B275" s="174">
        <v>8187</v>
      </c>
      <c r="C275" s="6" t="str">
        <f t="shared" si="27"/>
        <v>Halfmoon Bay</v>
      </c>
      <c r="D275" s="4" t="s">
        <v>62</v>
      </c>
      <c r="E275" s="5" t="s">
        <v>62</v>
      </c>
      <c r="F275" s="5" t="s">
        <v>62</v>
      </c>
      <c r="G275" s="5" t="s">
        <v>2546</v>
      </c>
      <c r="H275" s="5" t="s">
        <v>2540</v>
      </c>
      <c r="I275" s="299"/>
      <c r="J275" s="346"/>
      <c r="K275" s="346"/>
      <c r="L275" s="346"/>
      <c r="M275" s="347"/>
      <c r="N275" s="1"/>
      <c r="O275" s="2"/>
      <c r="P275" s="194"/>
      <c r="Q275" s="343" t="str">
        <f t="shared" si="28"/>
        <v/>
      </c>
      <c r="R275" s="210" t="str">
        <f t="shared" si="29"/>
        <v/>
      </c>
      <c r="S275" s="211" t="str">
        <f t="shared" si="30"/>
        <v/>
      </c>
      <c r="T275" s="215"/>
      <c r="U275" s="213">
        <f t="shared" si="31"/>
        <v>0</v>
      </c>
      <c r="V275" s="217">
        <f t="shared" si="32"/>
        <v>0</v>
      </c>
      <c r="W275" s="215"/>
      <c r="X275" s="215"/>
      <c r="Y275" s="213" t="str">
        <f>IF(AB275="Y",COUNT(#REF!), "")</f>
        <v/>
      </c>
      <c r="Z275" s="32"/>
      <c r="AA275" s="64" t="s">
        <v>923</v>
      </c>
      <c r="AB275" s="66" t="s">
        <v>72</v>
      </c>
      <c r="AC275" s="65">
        <v>49.514567999999997</v>
      </c>
      <c r="AD275" s="65">
        <v>-123.90862</v>
      </c>
      <c r="AE275" s="65" t="s">
        <v>924</v>
      </c>
      <c r="AF275" s="64">
        <v>8187</v>
      </c>
      <c r="AG275" s="64" t="s">
        <v>74</v>
      </c>
      <c r="AH275" s="64">
        <v>659</v>
      </c>
      <c r="AI275" s="64">
        <v>476</v>
      </c>
      <c r="AJ275" s="64" t="s">
        <v>62</v>
      </c>
      <c r="AK275" s="64" t="s">
        <v>57</v>
      </c>
      <c r="AL275" s="66" t="s">
        <v>62</v>
      </c>
      <c r="AM275" s="66" t="s">
        <v>63</v>
      </c>
      <c r="AN275" s="63" t="str">
        <f t="shared" si="33"/>
        <v>Halfmoon Bay</v>
      </c>
      <c r="AO275" s="67" t="str">
        <f t="shared" si="34"/>
        <v>FALSE</v>
      </c>
      <c r="AP275" s="67" t="str">
        <f t="shared" si="35"/>
        <v>FALSE</v>
      </c>
    </row>
    <row r="276" spans="2:42" x14ac:dyDescent="0.25">
      <c r="B276" s="174">
        <v>8188</v>
      </c>
      <c r="C276" s="6" t="str">
        <f t="shared" si="27"/>
        <v>Secret Cove</v>
      </c>
      <c r="D276" s="4" t="s">
        <v>62</v>
      </c>
      <c r="E276" s="5" t="s">
        <v>62</v>
      </c>
      <c r="F276" s="5" t="s">
        <v>62</v>
      </c>
      <c r="G276" s="5" t="s">
        <v>2546</v>
      </c>
      <c r="H276" s="5" t="s">
        <v>2540</v>
      </c>
      <c r="I276" s="299"/>
      <c r="J276" s="346"/>
      <c r="K276" s="346"/>
      <c r="L276" s="346"/>
      <c r="M276" s="347"/>
      <c r="N276" s="1"/>
      <c r="O276" s="2"/>
      <c r="P276" s="194"/>
      <c r="Q276" s="343" t="str">
        <f t="shared" si="28"/>
        <v/>
      </c>
      <c r="R276" s="210" t="str">
        <f t="shared" si="29"/>
        <v/>
      </c>
      <c r="S276" s="211" t="str">
        <f t="shared" si="30"/>
        <v/>
      </c>
      <c r="T276" s="215"/>
      <c r="U276" s="213">
        <f t="shared" si="31"/>
        <v>0</v>
      </c>
      <c r="V276" s="217">
        <f t="shared" si="32"/>
        <v>0</v>
      </c>
      <c r="W276" s="215"/>
      <c r="X276" s="215"/>
      <c r="Y276" s="213" t="str">
        <f>IF(AB276="Y",COUNT(#REF!), "")</f>
        <v/>
      </c>
      <c r="Z276" s="32"/>
      <c r="AA276" s="66" t="s">
        <v>1881</v>
      </c>
      <c r="AB276" s="64" t="s">
        <v>72</v>
      </c>
      <c r="AC276" s="68">
        <v>49.536264000000003</v>
      </c>
      <c r="AD276" s="68">
        <v>-123.951887</v>
      </c>
      <c r="AE276" s="65" t="s">
        <v>1882</v>
      </c>
      <c r="AF276" s="66">
        <v>8188</v>
      </c>
      <c r="AG276" s="66" t="s">
        <v>74</v>
      </c>
      <c r="AH276" s="66">
        <v>340</v>
      </c>
      <c r="AI276" s="66">
        <v>279</v>
      </c>
      <c r="AJ276" s="66" t="s">
        <v>62</v>
      </c>
      <c r="AK276" s="66" t="s">
        <v>57</v>
      </c>
      <c r="AL276" s="66" t="s">
        <v>62</v>
      </c>
      <c r="AM276" s="66" t="s">
        <v>63</v>
      </c>
      <c r="AN276" s="63" t="str">
        <f t="shared" si="33"/>
        <v>Secret Cove</v>
      </c>
      <c r="AO276" s="67" t="str">
        <f t="shared" si="34"/>
        <v>FALSE</v>
      </c>
      <c r="AP276" s="67" t="str">
        <f t="shared" si="35"/>
        <v>FALSE</v>
      </c>
    </row>
    <row r="277" spans="2:42" x14ac:dyDescent="0.25">
      <c r="B277" s="174">
        <v>8189</v>
      </c>
      <c r="C277" s="6" t="str">
        <f t="shared" si="27"/>
        <v>Madeira Park</v>
      </c>
      <c r="D277" s="4" t="s">
        <v>62</v>
      </c>
      <c r="E277" s="5" t="s">
        <v>62</v>
      </c>
      <c r="F277" s="5" t="s">
        <v>62</v>
      </c>
      <c r="G277" s="5" t="s">
        <v>2546</v>
      </c>
      <c r="H277" s="5" t="s">
        <v>2540</v>
      </c>
      <c r="I277" s="299"/>
      <c r="J277" s="346"/>
      <c r="K277" s="346"/>
      <c r="L277" s="346"/>
      <c r="M277" s="347"/>
      <c r="N277" s="1"/>
      <c r="O277" s="2"/>
      <c r="P277" s="194"/>
      <c r="Q277" s="343" t="str">
        <f t="shared" si="28"/>
        <v/>
      </c>
      <c r="R277" s="210" t="str">
        <f t="shared" si="29"/>
        <v/>
      </c>
      <c r="S277" s="211" t="str">
        <f t="shared" si="30"/>
        <v/>
      </c>
      <c r="T277" s="215"/>
      <c r="U277" s="213">
        <f t="shared" si="31"/>
        <v>0</v>
      </c>
      <c r="V277" s="217">
        <f t="shared" si="32"/>
        <v>0</v>
      </c>
      <c r="W277" s="215"/>
      <c r="X277" s="215"/>
      <c r="Y277" s="213" t="str">
        <f>IF(AB277="Y",COUNT(#REF!), "")</f>
        <v/>
      </c>
      <c r="Z277" s="32"/>
      <c r="AA277" s="64" t="s">
        <v>1276</v>
      </c>
      <c r="AB277" s="66" t="s">
        <v>72</v>
      </c>
      <c r="AC277" s="65">
        <v>49.615729999999999</v>
      </c>
      <c r="AD277" s="65">
        <v>-124.01974199999999</v>
      </c>
      <c r="AE277" s="65" t="s">
        <v>1277</v>
      </c>
      <c r="AF277" s="64">
        <v>8189</v>
      </c>
      <c r="AG277" s="64" t="s">
        <v>74</v>
      </c>
      <c r="AH277" s="64">
        <v>1422</v>
      </c>
      <c r="AI277" s="64">
        <v>1062</v>
      </c>
      <c r="AJ277" s="64" t="s">
        <v>62</v>
      </c>
      <c r="AK277" s="64" t="s">
        <v>57</v>
      </c>
      <c r="AL277" s="66" t="s">
        <v>62</v>
      </c>
      <c r="AM277" s="66" t="s">
        <v>63</v>
      </c>
      <c r="AN277" s="63" t="str">
        <f t="shared" si="33"/>
        <v>Madeira Park</v>
      </c>
      <c r="AO277" s="67" t="str">
        <f t="shared" si="34"/>
        <v>FALSE</v>
      </c>
      <c r="AP277" s="67" t="str">
        <f t="shared" si="35"/>
        <v>FALSE</v>
      </c>
    </row>
    <row r="278" spans="2:42" x14ac:dyDescent="0.25">
      <c r="B278" s="174">
        <v>8190</v>
      </c>
      <c r="C278" s="6" t="str">
        <f t="shared" si="27"/>
        <v>Pope Landing</v>
      </c>
      <c r="D278" s="4" t="s">
        <v>62</v>
      </c>
      <c r="E278" s="5" t="s">
        <v>62</v>
      </c>
      <c r="F278" s="5" t="s">
        <v>62</v>
      </c>
      <c r="G278" s="5" t="s">
        <v>2546</v>
      </c>
      <c r="H278" s="5" t="s">
        <v>2540</v>
      </c>
      <c r="I278" s="299"/>
      <c r="J278" s="346"/>
      <c r="K278" s="346"/>
      <c r="L278" s="346"/>
      <c r="M278" s="347"/>
      <c r="N278" s="1"/>
      <c r="O278" s="2"/>
      <c r="P278" s="194"/>
      <c r="Q278" s="343" t="str">
        <f t="shared" si="28"/>
        <v/>
      </c>
      <c r="R278" s="210" t="str">
        <f t="shared" si="29"/>
        <v/>
      </c>
      <c r="S278" s="211" t="str">
        <f t="shared" si="30"/>
        <v/>
      </c>
      <c r="T278" s="215"/>
      <c r="U278" s="213">
        <f t="shared" si="31"/>
        <v>0</v>
      </c>
      <c r="V278" s="217">
        <f t="shared" si="32"/>
        <v>0</v>
      </c>
      <c r="W278" s="215"/>
      <c r="X278" s="215"/>
      <c r="Y278" s="213" t="str">
        <f>IF(AB278="Y",COUNT(#REF!), "")</f>
        <v/>
      </c>
      <c r="Z278" s="32"/>
      <c r="AA278" s="64" t="s">
        <v>1664</v>
      </c>
      <c r="AB278" s="64" t="s">
        <v>72</v>
      </c>
      <c r="AC278" s="65">
        <v>49.614544000000002</v>
      </c>
      <c r="AD278" s="65">
        <v>-124.048368</v>
      </c>
      <c r="AE278" s="65" t="s">
        <v>1665</v>
      </c>
      <c r="AF278" s="64">
        <v>8190</v>
      </c>
      <c r="AG278" s="64" t="s">
        <v>74</v>
      </c>
      <c r="AH278" s="64">
        <v>1422</v>
      </c>
      <c r="AI278" s="64">
        <v>1062</v>
      </c>
      <c r="AJ278" s="64" t="s">
        <v>62</v>
      </c>
      <c r="AK278" s="64" t="s">
        <v>57</v>
      </c>
      <c r="AL278" s="66" t="s">
        <v>57</v>
      </c>
      <c r="AM278" s="66" t="s">
        <v>63</v>
      </c>
      <c r="AN278" s="63" t="str">
        <f t="shared" si="33"/>
        <v>Pope Landing</v>
      </c>
      <c r="AO278" s="67" t="str">
        <f t="shared" si="34"/>
        <v>FALSE</v>
      </c>
      <c r="AP278" s="67" t="str">
        <f t="shared" si="35"/>
        <v>FALSE</v>
      </c>
    </row>
    <row r="279" spans="2:42" x14ac:dyDescent="0.25">
      <c r="B279" s="174">
        <v>8191</v>
      </c>
      <c r="C279" s="6" t="str">
        <f t="shared" si="27"/>
        <v>Donnely Landing</v>
      </c>
      <c r="D279" s="4" t="s">
        <v>62</v>
      </c>
      <c r="E279" s="5" t="s">
        <v>62</v>
      </c>
      <c r="F279" s="5" t="s">
        <v>62</v>
      </c>
      <c r="G279" s="5" t="s">
        <v>2546</v>
      </c>
      <c r="H279" s="5" t="s">
        <v>2540</v>
      </c>
      <c r="I279" s="299"/>
      <c r="J279" s="346"/>
      <c r="K279" s="346"/>
      <c r="L279" s="346"/>
      <c r="M279" s="347"/>
      <c r="N279" s="1"/>
      <c r="O279" s="2"/>
      <c r="P279" s="194"/>
      <c r="Q279" s="343" t="str">
        <f t="shared" si="28"/>
        <v/>
      </c>
      <c r="R279" s="210" t="str">
        <f t="shared" si="29"/>
        <v/>
      </c>
      <c r="S279" s="211" t="str">
        <f t="shared" si="30"/>
        <v/>
      </c>
      <c r="T279" s="215"/>
      <c r="U279" s="213">
        <f t="shared" si="31"/>
        <v>0</v>
      </c>
      <c r="V279" s="217">
        <f t="shared" si="32"/>
        <v>0</v>
      </c>
      <c r="W279" s="215"/>
      <c r="X279" s="215"/>
      <c r="Y279" s="213" t="str">
        <f>IF(AB279="Y",COUNT(#REF!), "")</f>
        <v/>
      </c>
      <c r="Z279" s="32"/>
      <c r="AA279" s="64" t="s">
        <v>648</v>
      </c>
      <c r="AB279" s="66" t="s">
        <v>72</v>
      </c>
      <c r="AC279" s="65">
        <v>49.624960999999999</v>
      </c>
      <c r="AD279" s="65">
        <v>-124.043204</v>
      </c>
      <c r="AE279" s="65" t="s">
        <v>649</v>
      </c>
      <c r="AF279" s="64">
        <v>8191</v>
      </c>
      <c r="AG279" s="64" t="s">
        <v>74</v>
      </c>
      <c r="AH279" s="64">
        <v>1422</v>
      </c>
      <c r="AI279" s="64">
        <v>1062</v>
      </c>
      <c r="AJ279" s="64" t="s">
        <v>62</v>
      </c>
      <c r="AK279" s="64" t="s">
        <v>57</v>
      </c>
      <c r="AL279" s="66" t="s">
        <v>57</v>
      </c>
      <c r="AM279" s="66" t="s">
        <v>63</v>
      </c>
      <c r="AN279" s="63" t="str">
        <f t="shared" si="33"/>
        <v>Donnely Landing</v>
      </c>
      <c r="AO279" s="67" t="str">
        <f t="shared" si="34"/>
        <v>FALSE</v>
      </c>
      <c r="AP279" s="67" t="str">
        <f t="shared" si="35"/>
        <v>FALSE</v>
      </c>
    </row>
    <row r="280" spans="2:42" x14ac:dyDescent="0.25">
      <c r="B280" s="174">
        <v>8192</v>
      </c>
      <c r="C280" s="6" t="str">
        <f t="shared" si="27"/>
        <v>Garden Bay</v>
      </c>
      <c r="D280" s="4" t="s">
        <v>62</v>
      </c>
      <c r="E280" s="5" t="s">
        <v>62</v>
      </c>
      <c r="F280" s="5" t="s">
        <v>62</v>
      </c>
      <c r="G280" s="5" t="s">
        <v>2546</v>
      </c>
      <c r="H280" s="5" t="s">
        <v>2540</v>
      </c>
      <c r="I280" s="299"/>
      <c r="J280" s="346"/>
      <c r="K280" s="346"/>
      <c r="L280" s="346"/>
      <c r="M280" s="347"/>
      <c r="N280" s="1"/>
      <c r="O280" s="2"/>
      <c r="P280" s="194"/>
      <c r="Q280" s="343" t="str">
        <f t="shared" si="28"/>
        <v/>
      </c>
      <c r="R280" s="210" t="str">
        <f t="shared" si="29"/>
        <v/>
      </c>
      <c r="S280" s="211" t="str">
        <f t="shared" si="30"/>
        <v/>
      </c>
      <c r="T280" s="215"/>
      <c r="U280" s="213">
        <f t="shared" si="31"/>
        <v>0</v>
      </c>
      <c r="V280" s="217">
        <f t="shared" si="32"/>
        <v>0</v>
      </c>
      <c r="W280" s="215"/>
      <c r="X280" s="215"/>
      <c r="Y280" s="213" t="str">
        <f>IF(AB280="Y",COUNT(#REF!), "")</f>
        <v/>
      </c>
      <c r="Z280" s="32"/>
      <c r="AA280" s="64" t="s">
        <v>831</v>
      </c>
      <c r="AB280" s="64" t="s">
        <v>72</v>
      </c>
      <c r="AC280" s="65">
        <v>49.636639000000002</v>
      </c>
      <c r="AD280" s="65">
        <v>-124.03362199999999</v>
      </c>
      <c r="AE280" s="65" t="s">
        <v>832</v>
      </c>
      <c r="AF280" s="64">
        <v>8192</v>
      </c>
      <c r="AG280" s="64" t="s">
        <v>74</v>
      </c>
      <c r="AH280" s="64">
        <v>1422</v>
      </c>
      <c r="AI280" s="64">
        <v>1062</v>
      </c>
      <c r="AJ280" s="64" t="s">
        <v>62</v>
      </c>
      <c r="AK280" s="64" t="s">
        <v>57</v>
      </c>
      <c r="AL280" s="66" t="s">
        <v>57</v>
      </c>
      <c r="AM280" s="66" t="s">
        <v>63</v>
      </c>
      <c r="AN280" s="63" t="str">
        <f t="shared" si="33"/>
        <v>Garden Bay</v>
      </c>
      <c r="AO280" s="67" t="str">
        <f t="shared" si="34"/>
        <v>FALSE</v>
      </c>
      <c r="AP280" s="67" t="str">
        <f t="shared" si="35"/>
        <v>FALSE</v>
      </c>
    </row>
    <row r="281" spans="2:42" x14ac:dyDescent="0.25">
      <c r="B281" s="174">
        <v>8193</v>
      </c>
      <c r="C281" s="6" t="str">
        <f t="shared" si="27"/>
        <v>Gillies Bay</v>
      </c>
      <c r="D281" s="4" t="s">
        <v>57</v>
      </c>
      <c r="E281" s="5" t="s">
        <v>57</v>
      </c>
      <c r="F281" s="5" t="s">
        <v>62</v>
      </c>
      <c r="G281" s="5" t="s">
        <v>2548</v>
      </c>
      <c r="H281" s="5" t="s">
        <v>2547</v>
      </c>
      <c r="I281" s="299"/>
      <c r="J281" s="346"/>
      <c r="K281" s="346"/>
      <c r="L281" s="346"/>
      <c r="M281" s="347"/>
      <c r="N281" s="1"/>
      <c r="O281" s="2"/>
      <c r="P281" s="194"/>
      <c r="Q281" s="343" t="str">
        <f t="shared" si="28"/>
        <v/>
      </c>
      <c r="R281" s="210" t="str">
        <f t="shared" si="29"/>
        <v/>
      </c>
      <c r="S281" s="211" t="str">
        <f t="shared" si="30"/>
        <v/>
      </c>
      <c r="T281" s="215"/>
      <c r="U281" s="213">
        <f t="shared" si="31"/>
        <v>0</v>
      </c>
      <c r="V281" s="217">
        <f t="shared" si="32"/>
        <v>0</v>
      </c>
      <c r="W281" s="215"/>
      <c r="X281" s="215"/>
      <c r="Y281" s="213" t="str">
        <f>IF(AB281="Y",COUNT(#REF!), "")</f>
        <v/>
      </c>
      <c r="Z281" s="32"/>
      <c r="AA281" s="64" t="s">
        <v>847</v>
      </c>
      <c r="AB281" s="64" t="s">
        <v>72</v>
      </c>
      <c r="AC281" s="65">
        <v>49.683300000000003</v>
      </c>
      <c r="AD281" s="65">
        <v>-124.4833</v>
      </c>
      <c r="AE281" s="65" t="s">
        <v>848</v>
      </c>
      <c r="AF281" s="64">
        <v>8193</v>
      </c>
      <c r="AG281" s="64" t="s">
        <v>74</v>
      </c>
      <c r="AH281" s="64">
        <v>391</v>
      </c>
      <c r="AI281" s="64">
        <v>252</v>
      </c>
      <c r="AJ281" s="64" t="s">
        <v>57</v>
      </c>
      <c r="AK281" s="64" t="s">
        <v>62</v>
      </c>
      <c r="AL281" s="66" t="s">
        <v>57</v>
      </c>
      <c r="AM281" s="66" t="s">
        <v>63</v>
      </c>
      <c r="AN281" s="63" t="str">
        <f t="shared" si="33"/>
        <v>Gillies Bay</v>
      </c>
      <c r="AO281" s="67" t="str">
        <f t="shared" si="34"/>
        <v>FALSE</v>
      </c>
      <c r="AP281" s="67" t="str">
        <f t="shared" si="35"/>
        <v>FALSE</v>
      </c>
    </row>
    <row r="282" spans="2:42" x14ac:dyDescent="0.25">
      <c r="B282" s="174">
        <v>8194</v>
      </c>
      <c r="C282" s="6" t="str">
        <f t="shared" si="27"/>
        <v>Stillwater</v>
      </c>
      <c r="D282" s="4" t="s">
        <v>62</v>
      </c>
      <c r="E282" s="5" t="s">
        <v>62</v>
      </c>
      <c r="F282" s="5" t="s">
        <v>62</v>
      </c>
      <c r="G282" s="5" t="s">
        <v>2548</v>
      </c>
      <c r="H282" s="5" t="s">
        <v>2547</v>
      </c>
      <c r="I282" s="299"/>
      <c r="J282" s="346"/>
      <c r="K282" s="346"/>
      <c r="L282" s="346"/>
      <c r="M282" s="347"/>
      <c r="N282" s="1"/>
      <c r="O282" s="2"/>
      <c r="P282" s="194"/>
      <c r="Q282" s="343" t="str">
        <f t="shared" si="28"/>
        <v/>
      </c>
      <c r="R282" s="210" t="str">
        <f t="shared" si="29"/>
        <v/>
      </c>
      <c r="S282" s="211" t="str">
        <f t="shared" si="30"/>
        <v/>
      </c>
      <c r="T282" s="215"/>
      <c r="U282" s="213">
        <f t="shared" si="31"/>
        <v>0</v>
      </c>
      <c r="V282" s="217">
        <f t="shared" si="32"/>
        <v>0</v>
      </c>
      <c r="W282" s="215"/>
      <c r="X282" s="215"/>
      <c r="Y282" s="213" t="str">
        <f>IF(AB282="Y",COUNT(#REF!), "")</f>
        <v/>
      </c>
      <c r="Z282" s="32"/>
      <c r="AA282" s="66" t="s">
        <v>2093</v>
      </c>
      <c r="AB282" s="66" t="s">
        <v>72</v>
      </c>
      <c r="AC282" s="68">
        <v>49.7667</v>
      </c>
      <c r="AD282" s="68">
        <v>-124.3</v>
      </c>
      <c r="AE282" s="65" t="s">
        <v>2094</v>
      </c>
      <c r="AF282" s="66">
        <v>8194</v>
      </c>
      <c r="AG282" s="66" t="s">
        <v>74</v>
      </c>
      <c r="AH282" s="66">
        <v>131</v>
      </c>
      <c r="AI282" s="66">
        <v>95</v>
      </c>
      <c r="AJ282" s="66" t="s">
        <v>62</v>
      </c>
      <c r="AK282" s="66" t="s">
        <v>57</v>
      </c>
      <c r="AL282" s="66" t="s">
        <v>57</v>
      </c>
      <c r="AM282" s="66" t="s">
        <v>63</v>
      </c>
      <c r="AN282" s="63" t="str">
        <f t="shared" si="33"/>
        <v>Stillwater</v>
      </c>
      <c r="AO282" s="67" t="str">
        <f t="shared" si="34"/>
        <v>FALSE</v>
      </c>
      <c r="AP282" s="67" t="str">
        <f t="shared" si="35"/>
        <v>FALSE</v>
      </c>
    </row>
    <row r="283" spans="2:42" x14ac:dyDescent="0.25">
      <c r="B283" s="174">
        <v>8195</v>
      </c>
      <c r="C283" s="6" t="str">
        <f t="shared" si="27"/>
        <v>Marshall School Junction</v>
      </c>
      <c r="D283" s="4" t="s">
        <v>57</v>
      </c>
      <c r="E283" s="5" t="s">
        <v>57</v>
      </c>
      <c r="F283" s="5" t="s">
        <v>62</v>
      </c>
      <c r="G283" s="5" t="s">
        <v>2548</v>
      </c>
      <c r="H283" s="5" t="s">
        <v>2547</v>
      </c>
      <c r="I283" s="299"/>
      <c r="J283" s="346"/>
      <c r="K283" s="346"/>
      <c r="L283" s="346"/>
      <c r="M283" s="347"/>
      <c r="N283" s="1"/>
      <c r="O283" s="2"/>
      <c r="P283" s="194"/>
      <c r="Q283" s="343" t="str">
        <f t="shared" si="28"/>
        <v/>
      </c>
      <c r="R283" s="210" t="str">
        <f t="shared" si="29"/>
        <v/>
      </c>
      <c r="S283" s="211" t="str">
        <f t="shared" si="30"/>
        <v/>
      </c>
      <c r="T283" s="215"/>
      <c r="U283" s="213">
        <f t="shared" si="31"/>
        <v>0</v>
      </c>
      <c r="V283" s="217">
        <f t="shared" si="32"/>
        <v>0</v>
      </c>
      <c r="W283" s="215"/>
      <c r="X283" s="215"/>
      <c r="Y283" s="213" t="str">
        <f>IF(AB283="Y",COUNT(#REF!), "")</f>
        <v/>
      </c>
      <c r="Z283" s="32"/>
      <c r="AA283" s="66" t="s">
        <v>1314</v>
      </c>
      <c r="AB283" s="64" t="s">
        <v>72</v>
      </c>
      <c r="AC283" s="68">
        <v>49.711100000000002</v>
      </c>
      <c r="AD283" s="68">
        <v>-124.5086</v>
      </c>
      <c r="AE283" s="65" t="s">
        <v>1315</v>
      </c>
      <c r="AF283" s="66">
        <v>8195</v>
      </c>
      <c r="AG283" s="66" t="s">
        <v>74</v>
      </c>
      <c r="AH283" s="66">
        <v>120</v>
      </c>
      <c r="AI283" s="66">
        <v>84</v>
      </c>
      <c r="AJ283" s="66" t="s">
        <v>57</v>
      </c>
      <c r="AK283" s="66" t="s">
        <v>62</v>
      </c>
      <c r="AL283" s="66" t="s">
        <v>57</v>
      </c>
      <c r="AM283" s="66" t="s">
        <v>63</v>
      </c>
      <c r="AN283" s="63" t="str">
        <f t="shared" si="33"/>
        <v>Marshall School Junction</v>
      </c>
      <c r="AO283" s="67" t="str">
        <f t="shared" si="34"/>
        <v>FALSE</v>
      </c>
      <c r="AP283" s="67" t="str">
        <f t="shared" si="35"/>
        <v>FALSE</v>
      </c>
    </row>
    <row r="284" spans="2:42" x14ac:dyDescent="0.25">
      <c r="B284" s="174">
        <v>8196</v>
      </c>
      <c r="C284" s="6" t="str">
        <f t="shared" si="27"/>
        <v>Van Anda</v>
      </c>
      <c r="D284" s="4" t="s">
        <v>57</v>
      </c>
      <c r="E284" s="5" t="s">
        <v>62</v>
      </c>
      <c r="F284" s="5" t="s">
        <v>62</v>
      </c>
      <c r="G284" s="5" t="s">
        <v>2548</v>
      </c>
      <c r="H284" s="5" t="s">
        <v>2547</v>
      </c>
      <c r="I284" s="299"/>
      <c r="J284" s="346"/>
      <c r="K284" s="346"/>
      <c r="L284" s="346"/>
      <c r="M284" s="347"/>
      <c r="N284" s="1"/>
      <c r="O284" s="2"/>
      <c r="P284" s="194"/>
      <c r="Q284" s="343" t="str">
        <f t="shared" si="28"/>
        <v/>
      </c>
      <c r="R284" s="210" t="str">
        <f t="shared" si="29"/>
        <v/>
      </c>
      <c r="S284" s="211" t="str">
        <f t="shared" si="30"/>
        <v/>
      </c>
      <c r="T284" s="215"/>
      <c r="U284" s="213">
        <f t="shared" si="31"/>
        <v>0</v>
      </c>
      <c r="V284" s="217">
        <f t="shared" si="32"/>
        <v>0</v>
      </c>
      <c r="W284" s="215"/>
      <c r="X284" s="215"/>
      <c r="Y284" s="213" t="str">
        <f>IF(AB284="Y",COUNT(#REF!), "")</f>
        <v/>
      </c>
      <c r="Z284" s="32"/>
      <c r="AA284" s="66" t="s">
        <v>2312</v>
      </c>
      <c r="AB284" s="64" t="s">
        <v>72</v>
      </c>
      <c r="AC284" s="68">
        <v>49.758299999999998</v>
      </c>
      <c r="AD284" s="68">
        <v>-124.55000099999999</v>
      </c>
      <c r="AE284" s="65" t="s">
        <v>2313</v>
      </c>
      <c r="AF284" s="66">
        <v>8196</v>
      </c>
      <c r="AG284" s="66" t="s">
        <v>74</v>
      </c>
      <c r="AH284" s="66">
        <v>322</v>
      </c>
      <c r="AI284" s="66">
        <v>220</v>
      </c>
      <c r="AJ284" s="66" t="s">
        <v>57</v>
      </c>
      <c r="AK284" s="66" t="s">
        <v>62</v>
      </c>
      <c r="AL284" s="66" t="s">
        <v>62</v>
      </c>
      <c r="AM284" s="66" t="s">
        <v>63</v>
      </c>
      <c r="AN284" s="63" t="str">
        <f t="shared" si="33"/>
        <v>Van Anda</v>
      </c>
      <c r="AO284" s="67" t="str">
        <f t="shared" si="34"/>
        <v>FALSE</v>
      </c>
      <c r="AP284" s="67" t="str">
        <f t="shared" si="35"/>
        <v>FALSE</v>
      </c>
    </row>
    <row r="285" spans="2:42" x14ac:dyDescent="0.25">
      <c r="B285" s="174">
        <v>8197</v>
      </c>
      <c r="C285" s="6" t="str">
        <f t="shared" si="27"/>
        <v>Lang Bay</v>
      </c>
      <c r="D285" s="4" t="s">
        <v>62</v>
      </c>
      <c r="E285" s="5" t="s">
        <v>62</v>
      </c>
      <c r="F285" s="5" t="s">
        <v>62</v>
      </c>
      <c r="G285" s="5" t="s">
        <v>2548</v>
      </c>
      <c r="H285" s="5" t="s">
        <v>2547</v>
      </c>
      <c r="I285" s="299"/>
      <c r="J285" s="346"/>
      <c r="K285" s="346"/>
      <c r="L285" s="346"/>
      <c r="M285" s="347"/>
      <c r="N285" s="1"/>
      <c r="O285" s="2"/>
      <c r="P285" s="194"/>
      <c r="Q285" s="343" t="str">
        <f t="shared" si="28"/>
        <v/>
      </c>
      <c r="R285" s="210" t="str">
        <f t="shared" si="29"/>
        <v/>
      </c>
      <c r="S285" s="211" t="str">
        <f t="shared" si="30"/>
        <v/>
      </c>
      <c r="T285" s="215"/>
      <c r="U285" s="213">
        <f t="shared" si="31"/>
        <v>0</v>
      </c>
      <c r="V285" s="217">
        <f t="shared" si="32"/>
        <v>0</v>
      </c>
      <c r="W285" s="215"/>
      <c r="X285" s="215"/>
      <c r="Y285" s="213" t="str">
        <f>IF(AB285="Y",COUNT(#REF!), "")</f>
        <v/>
      </c>
      <c r="Z285" s="32"/>
      <c r="AA285" s="66" t="s">
        <v>1175</v>
      </c>
      <c r="AB285" s="64" t="s">
        <v>72</v>
      </c>
      <c r="AC285" s="68">
        <v>49.779184000000001</v>
      </c>
      <c r="AD285" s="68">
        <v>-124.345665</v>
      </c>
      <c r="AE285" s="65" t="s">
        <v>1176</v>
      </c>
      <c r="AF285" s="66">
        <v>8197</v>
      </c>
      <c r="AG285" s="66" t="s">
        <v>74</v>
      </c>
      <c r="AH285" s="66">
        <v>1213</v>
      </c>
      <c r="AI285" s="66">
        <v>645</v>
      </c>
      <c r="AJ285" s="66" t="s">
        <v>62</v>
      </c>
      <c r="AK285" s="66" t="s">
        <v>57</v>
      </c>
      <c r="AL285" s="66" t="s">
        <v>62</v>
      </c>
      <c r="AM285" s="66" t="s">
        <v>63</v>
      </c>
      <c r="AN285" s="63" t="str">
        <f t="shared" si="33"/>
        <v>Lang Bay</v>
      </c>
      <c r="AO285" s="67" t="str">
        <f t="shared" si="34"/>
        <v>FALSE</v>
      </c>
      <c r="AP285" s="67" t="str">
        <f t="shared" si="35"/>
        <v>FALSE</v>
      </c>
    </row>
    <row r="286" spans="2:42" x14ac:dyDescent="0.25">
      <c r="B286" s="174">
        <v>8198</v>
      </c>
      <c r="C286" s="6" t="str">
        <f t="shared" si="27"/>
        <v>Brew Bay</v>
      </c>
      <c r="D286" s="4" t="s">
        <v>62</v>
      </c>
      <c r="E286" s="5" t="s">
        <v>62</v>
      </c>
      <c r="F286" s="5" t="s">
        <v>62</v>
      </c>
      <c r="G286" s="5" t="s">
        <v>2548</v>
      </c>
      <c r="H286" s="5" t="s">
        <v>2547</v>
      </c>
      <c r="I286" s="299"/>
      <c r="J286" s="346"/>
      <c r="K286" s="346"/>
      <c r="L286" s="346"/>
      <c r="M286" s="347"/>
      <c r="N286" s="1"/>
      <c r="O286" s="2"/>
      <c r="P286" s="194"/>
      <c r="Q286" s="343" t="str">
        <f t="shared" si="28"/>
        <v/>
      </c>
      <c r="R286" s="210" t="str">
        <f t="shared" si="29"/>
        <v/>
      </c>
      <c r="S286" s="211" t="str">
        <f t="shared" si="30"/>
        <v/>
      </c>
      <c r="T286" s="215"/>
      <c r="U286" s="213">
        <f t="shared" si="31"/>
        <v>0</v>
      </c>
      <c r="V286" s="217">
        <f t="shared" si="32"/>
        <v>0</v>
      </c>
      <c r="W286" s="215"/>
      <c r="X286" s="215"/>
      <c r="Y286" s="213" t="str">
        <f>IF(AB286="Y",COUNT(#REF!), "")</f>
        <v/>
      </c>
      <c r="Z286" s="32"/>
      <c r="AA286" s="66" t="s">
        <v>322</v>
      </c>
      <c r="AB286" s="66" t="s">
        <v>72</v>
      </c>
      <c r="AC286" s="68">
        <v>49.775789000000003</v>
      </c>
      <c r="AD286" s="68">
        <v>-124.37110800000001</v>
      </c>
      <c r="AE286" s="65" t="s">
        <v>323</v>
      </c>
      <c r="AF286" s="66">
        <v>8198</v>
      </c>
      <c r="AG286" s="66" t="s">
        <v>74</v>
      </c>
      <c r="AH286" s="66">
        <v>1213</v>
      </c>
      <c r="AI286" s="66">
        <v>645</v>
      </c>
      <c r="AJ286" s="66" t="s">
        <v>62</v>
      </c>
      <c r="AK286" s="66" t="s">
        <v>57</v>
      </c>
      <c r="AL286" s="66" t="s">
        <v>57</v>
      </c>
      <c r="AM286" s="66" t="s">
        <v>63</v>
      </c>
      <c r="AN286" s="63" t="str">
        <f t="shared" si="33"/>
        <v>Brew Bay</v>
      </c>
      <c r="AO286" s="67" t="str">
        <f t="shared" si="34"/>
        <v>FALSE</v>
      </c>
      <c r="AP286" s="67" t="str">
        <f t="shared" si="35"/>
        <v>FALSE</v>
      </c>
    </row>
    <row r="287" spans="2:42" x14ac:dyDescent="0.25">
      <c r="B287" s="174">
        <v>8199</v>
      </c>
      <c r="C287" s="6" t="str">
        <f t="shared" si="27"/>
        <v>Myrtle Point</v>
      </c>
      <c r="D287" s="4" t="s">
        <v>62</v>
      </c>
      <c r="E287" s="5" t="s">
        <v>62</v>
      </c>
      <c r="F287" s="5" t="s">
        <v>62</v>
      </c>
      <c r="G287" s="5" t="s">
        <v>2548</v>
      </c>
      <c r="H287" s="5" t="s">
        <v>2547</v>
      </c>
      <c r="I287" s="299"/>
      <c r="J287" s="346"/>
      <c r="K287" s="346"/>
      <c r="L287" s="346"/>
      <c r="M287" s="347"/>
      <c r="N287" s="1"/>
      <c r="O287" s="2"/>
      <c r="P287" s="194"/>
      <c r="Q287" s="343" t="str">
        <f t="shared" si="28"/>
        <v/>
      </c>
      <c r="R287" s="210" t="str">
        <f t="shared" si="29"/>
        <v/>
      </c>
      <c r="S287" s="211" t="str">
        <f t="shared" si="30"/>
        <v/>
      </c>
      <c r="T287" s="215"/>
      <c r="U287" s="213">
        <f t="shared" si="31"/>
        <v>0</v>
      </c>
      <c r="V287" s="217">
        <f t="shared" si="32"/>
        <v>0</v>
      </c>
      <c r="W287" s="215"/>
      <c r="X287" s="215"/>
      <c r="Y287" s="213" t="str">
        <f>IF(AB287="Y",COUNT(#REF!), "")</f>
        <v/>
      </c>
      <c r="Z287" s="32"/>
      <c r="AA287" s="64" t="s">
        <v>1438</v>
      </c>
      <c r="AB287" s="64" t="s">
        <v>72</v>
      </c>
      <c r="AC287" s="65">
        <v>49.801184999999997</v>
      </c>
      <c r="AD287" s="65">
        <v>-124.48055100000001</v>
      </c>
      <c r="AE287" s="65" t="s">
        <v>1439</v>
      </c>
      <c r="AF287" s="64">
        <v>8199</v>
      </c>
      <c r="AG287" s="64" t="s">
        <v>74</v>
      </c>
      <c r="AH287" s="64">
        <v>7874</v>
      </c>
      <c r="AI287" s="64">
        <v>3801</v>
      </c>
      <c r="AJ287" s="64" t="s">
        <v>62</v>
      </c>
      <c r="AK287" s="64" t="s">
        <v>57</v>
      </c>
      <c r="AL287" s="66" t="s">
        <v>57</v>
      </c>
      <c r="AM287" s="66" t="s">
        <v>63</v>
      </c>
      <c r="AN287" s="63" t="str">
        <f t="shared" si="33"/>
        <v>Myrtle Point</v>
      </c>
      <c r="AO287" s="67" t="str">
        <f t="shared" si="34"/>
        <v>FALSE</v>
      </c>
      <c r="AP287" s="67" t="str">
        <f t="shared" si="35"/>
        <v>FALSE</v>
      </c>
    </row>
    <row r="288" spans="2:42" x14ac:dyDescent="0.25">
      <c r="B288" s="174">
        <v>8200</v>
      </c>
      <c r="C288" s="6" t="str">
        <f t="shared" si="27"/>
        <v>Barney's Bar</v>
      </c>
      <c r="D288" s="4" t="s">
        <v>62</v>
      </c>
      <c r="E288" s="5" t="s">
        <v>62</v>
      </c>
      <c r="F288" s="5" t="s">
        <v>62</v>
      </c>
      <c r="G288" s="5" t="s">
        <v>2548</v>
      </c>
      <c r="H288" s="5" t="s">
        <v>2547</v>
      </c>
      <c r="I288" s="299"/>
      <c r="J288" s="346"/>
      <c r="K288" s="346"/>
      <c r="L288" s="346"/>
      <c r="M288" s="347"/>
      <c r="N288" s="1"/>
      <c r="O288" s="2"/>
      <c r="P288" s="194"/>
      <c r="Q288" s="343" t="str">
        <f t="shared" si="28"/>
        <v/>
      </c>
      <c r="R288" s="210" t="str">
        <f t="shared" si="29"/>
        <v/>
      </c>
      <c r="S288" s="211" t="str">
        <f t="shared" si="30"/>
        <v/>
      </c>
      <c r="T288" s="215"/>
      <c r="U288" s="213">
        <f t="shared" si="31"/>
        <v>0</v>
      </c>
      <c r="V288" s="217">
        <f t="shared" si="32"/>
        <v>0</v>
      </c>
      <c r="W288" s="215"/>
      <c r="X288" s="215"/>
      <c r="Y288" s="213" t="str">
        <f>IF(AB288="Y",COUNT(#REF!), "")</f>
        <v/>
      </c>
      <c r="Z288" s="32"/>
      <c r="AA288" s="66" t="s">
        <v>191</v>
      </c>
      <c r="AB288" s="66" t="s">
        <v>72</v>
      </c>
      <c r="AC288" s="68">
        <v>49.784503000000001</v>
      </c>
      <c r="AD288" s="68">
        <v>-124.444137</v>
      </c>
      <c r="AE288" s="65" t="s">
        <v>192</v>
      </c>
      <c r="AF288" s="66">
        <v>8200</v>
      </c>
      <c r="AG288" s="66" t="s">
        <v>74</v>
      </c>
      <c r="AH288" s="66">
        <v>943</v>
      </c>
      <c r="AI288" s="66">
        <v>472</v>
      </c>
      <c r="AJ288" s="66" t="s">
        <v>62</v>
      </c>
      <c r="AK288" s="66" t="s">
        <v>57</v>
      </c>
      <c r="AL288" s="66" t="s">
        <v>62</v>
      </c>
      <c r="AM288" s="66" t="s">
        <v>63</v>
      </c>
      <c r="AN288" s="63" t="str">
        <f t="shared" si="33"/>
        <v>Barney's Bar</v>
      </c>
      <c r="AO288" s="67" t="str">
        <f t="shared" si="34"/>
        <v>FALSE</v>
      </c>
      <c r="AP288" s="67" t="str">
        <f t="shared" si="35"/>
        <v>FALSE</v>
      </c>
    </row>
    <row r="289" spans="2:42" x14ac:dyDescent="0.25">
      <c r="B289" s="174">
        <v>8201</v>
      </c>
      <c r="C289" s="6" t="str">
        <f t="shared" si="27"/>
        <v>Pinetree</v>
      </c>
      <c r="D289" s="4" t="s">
        <v>62</v>
      </c>
      <c r="E289" s="5" t="s">
        <v>62</v>
      </c>
      <c r="F289" s="5" t="s">
        <v>62</v>
      </c>
      <c r="G289" s="5" t="s">
        <v>2548</v>
      </c>
      <c r="H289" s="5" t="s">
        <v>2547</v>
      </c>
      <c r="I289" s="299"/>
      <c r="J289" s="346"/>
      <c r="K289" s="346"/>
      <c r="L289" s="346"/>
      <c r="M289" s="347"/>
      <c r="N289" s="1"/>
      <c r="O289" s="2"/>
      <c r="P289" s="194"/>
      <c r="Q289" s="343" t="str">
        <f t="shared" si="28"/>
        <v/>
      </c>
      <c r="R289" s="210" t="str">
        <f t="shared" si="29"/>
        <v/>
      </c>
      <c r="S289" s="211" t="str">
        <f t="shared" si="30"/>
        <v/>
      </c>
      <c r="T289" s="215"/>
      <c r="U289" s="213">
        <f t="shared" si="31"/>
        <v>0</v>
      </c>
      <c r="V289" s="217">
        <f t="shared" si="32"/>
        <v>0</v>
      </c>
      <c r="W289" s="215"/>
      <c r="X289" s="215"/>
      <c r="Y289" s="213" t="str">
        <f>IF(AB289="Y",COUNT(#REF!), "")</f>
        <v/>
      </c>
      <c r="Z289" s="32"/>
      <c r="AA289" s="66" t="s">
        <v>1650</v>
      </c>
      <c r="AB289" s="66" t="s">
        <v>72</v>
      </c>
      <c r="AC289" s="68">
        <v>49.775021000000002</v>
      </c>
      <c r="AD289" s="68">
        <v>-124.418874</v>
      </c>
      <c r="AE289" s="65" t="s">
        <v>1651</v>
      </c>
      <c r="AF289" s="66">
        <v>8201</v>
      </c>
      <c r="AG289" s="66" t="s">
        <v>74</v>
      </c>
      <c r="AH289" s="66">
        <v>943</v>
      </c>
      <c r="AI289" s="66">
        <v>472</v>
      </c>
      <c r="AJ289" s="66" t="s">
        <v>62</v>
      </c>
      <c r="AK289" s="66" t="s">
        <v>57</v>
      </c>
      <c r="AL289" s="66" t="s">
        <v>57</v>
      </c>
      <c r="AM289" s="66" t="s">
        <v>63</v>
      </c>
      <c r="AN289" s="63" t="str">
        <f t="shared" si="33"/>
        <v>Pinetree</v>
      </c>
      <c r="AO289" s="67" t="str">
        <f t="shared" si="34"/>
        <v>FALSE</v>
      </c>
      <c r="AP289" s="67" t="str">
        <f t="shared" si="35"/>
        <v>FALSE</v>
      </c>
    </row>
    <row r="290" spans="2:42" x14ac:dyDescent="0.25">
      <c r="B290" s="174">
        <v>8202</v>
      </c>
      <c r="C290" s="6" t="str">
        <f t="shared" ref="C290:C353" si="36">HYPERLINK(AE290,AN290)</f>
        <v>Black Point</v>
      </c>
      <c r="D290" s="4" t="s">
        <v>62</v>
      </c>
      <c r="E290" s="5" t="s">
        <v>62</v>
      </c>
      <c r="F290" s="5" t="s">
        <v>62</v>
      </c>
      <c r="G290" s="5" t="s">
        <v>2548</v>
      </c>
      <c r="H290" s="5" t="s">
        <v>2547</v>
      </c>
      <c r="I290" s="299"/>
      <c r="J290" s="346"/>
      <c r="K290" s="346"/>
      <c r="L290" s="346"/>
      <c r="M290" s="347"/>
      <c r="N290" s="1"/>
      <c r="O290" s="2"/>
      <c r="P290" s="194"/>
      <c r="Q290" s="343" t="str">
        <f t="shared" ref="Q290:Q353" si="37">IF(L290="","",
IF(SUM((J290*L290)/M290)&lt;=N290,"Sufficient Capacity",
IF(SUM((J290*L290)/M290)&gt;N290,"Not Enough Capacity","Error")))</f>
        <v/>
      </c>
      <c r="R290" s="210" t="str">
        <f t="shared" ref="R290:R353" si="38">IF(OR(ISBLANK(J290),ISBLANK(L290),ISBLANK(M290)), "",(J290*L290/M290))</f>
        <v/>
      </c>
      <c r="S290" s="211" t="str">
        <f t="shared" ref="S290:S353" si="39">IF(AND(COUNT(N290,R290)=2, OR($O$10="Last-Mile", $O$10="Transport &amp; Last-Mile")), N290-R290, "")</f>
        <v/>
      </c>
      <c r="T290" s="215"/>
      <c r="U290" s="213">
        <f t="shared" ref="U290:U353" si="40">IF(AND(AB290="Y",I290&lt;&gt;""),1,0)</f>
        <v>0</v>
      </c>
      <c r="V290" s="217">
        <f t="shared" ref="V290:V353" si="41">IF(AND(AB290="Y",I290="Last-Mile &amp; Transport"),1,0)</f>
        <v>0</v>
      </c>
      <c r="W290" s="215"/>
      <c r="X290" s="215"/>
      <c r="Y290" s="213" t="str">
        <f>IF(AB290="Y",COUNT(#REF!), "")</f>
        <v/>
      </c>
      <c r="Z290" s="32"/>
      <c r="AA290" s="64" t="s">
        <v>255</v>
      </c>
      <c r="AB290" s="64" t="s">
        <v>72</v>
      </c>
      <c r="AC290" s="65">
        <v>49.773963999999999</v>
      </c>
      <c r="AD290" s="65">
        <v>-124.394159</v>
      </c>
      <c r="AE290" s="65" t="s">
        <v>256</v>
      </c>
      <c r="AF290" s="64">
        <v>8202</v>
      </c>
      <c r="AG290" s="64" t="s">
        <v>74</v>
      </c>
      <c r="AH290" s="64">
        <v>1213</v>
      </c>
      <c r="AI290" s="64">
        <v>645</v>
      </c>
      <c r="AJ290" s="64" t="s">
        <v>62</v>
      </c>
      <c r="AK290" s="64" t="s">
        <v>57</v>
      </c>
      <c r="AL290" s="66" t="s">
        <v>57</v>
      </c>
      <c r="AM290" s="66" t="s">
        <v>63</v>
      </c>
      <c r="AN290" s="63" t="str">
        <f t="shared" ref="AN290:AN353" si="42">IF(AB290="Y", CONCATENATE(AA290,"*"), AA290)</f>
        <v>Black Point</v>
      </c>
      <c r="AO290" s="67" t="str">
        <f t="shared" ref="AO290:AO353" si="43">IF(I290="Last-Mile","TRUE",IF(I290="Transport &amp; Last-Mile","TRUE","FALSE"))</f>
        <v>FALSE</v>
      </c>
      <c r="AP290" s="67" t="str">
        <f t="shared" ref="AP290:AP353" si="44">IF(I290="Transport","TRUE",IF(I290="Transport &amp; Last-Mile","TRUE","FALSE"))</f>
        <v>FALSE</v>
      </c>
    </row>
    <row r="291" spans="2:42" x14ac:dyDescent="0.25">
      <c r="B291" s="174">
        <v>8203</v>
      </c>
      <c r="C291" s="6" t="str">
        <f t="shared" si="36"/>
        <v>Lasqueti</v>
      </c>
      <c r="D291" s="4" t="s">
        <v>57</v>
      </c>
      <c r="E291" s="5" t="s">
        <v>57</v>
      </c>
      <c r="F291" s="5" t="s">
        <v>62</v>
      </c>
      <c r="G291" s="5" t="s">
        <v>2548</v>
      </c>
      <c r="H291" s="5" t="s">
        <v>2547</v>
      </c>
      <c r="I291" s="299"/>
      <c r="J291" s="346"/>
      <c r="K291" s="346"/>
      <c r="L291" s="346"/>
      <c r="M291" s="347"/>
      <c r="N291" s="1"/>
      <c r="O291" s="2"/>
      <c r="P291" s="194"/>
      <c r="Q291" s="343" t="str">
        <f t="shared" si="37"/>
        <v/>
      </c>
      <c r="R291" s="210" t="str">
        <f t="shared" si="38"/>
        <v/>
      </c>
      <c r="S291" s="211" t="str">
        <f t="shared" si="39"/>
        <v/>
      </c>
      <c r="T291" s="215"/>
      <c r="U291" s="213">
        <f t="shared" si="40"/>
        <v>0</v>
      </c>
      <c r="V291" s="217">
        <f t="shared" si="41"/>
        <v>0</v>
      </c>
      <c r="W291" s="215"/>
      <c r="X291" s="215"/>
      <c r="Y291" s="213" t="str">
        <f>IF(AB291="Y",COUNT(#REF!), "")</f>
        <v/>
      </c>
      <c r="Z291" s="32"/>
      <c r="AA291" s="66" t="s">
        <v>1187</v>
      </c>
      <c r="AB291" s="66" t="s">
        <v>72</v>
      </c>
      <c r="AC291" s="68">
        <v>49.491821999999999</v>
      </c>
      <c r="AD291" s="68">
        <v>-124.346824</v>
      </c>
      <c r="AE291" s="65" t="s">
        <v>1188</v>
      </c>
      <c r="AF291" s="66">
        <v>8203</v>
      </c>
      <c r="AG291" s="66" t="s">
        <v>74</v>
      </c>
      <c r="AH291" s="66">
        <v>208</v>
      </c>
      <c r="AI291" s="66">
        <v>241</v>
      </c>
      <c r="AJ291" s="66" t="s">
        <v>57</v>
      </c>
      <c r="AK291" s="66" t="s">
        <v>62</v>
      </c>
      <c r="AL291" s="66" t="s">
        <v>62</v>
      </c>
      <c r="AM291" s="66" t="s">
        <v>63</v>
      </c>
      <c r="AN291" s="63" t="str">
        <f t="shared" si="42"/>
        <v>Lasqueti</v>
      </c>
      <c r="AO291" s="67" t="str">
        <f t="shared" si="43"/>
        <v>FALSE</v>
      </c>
      <c r="AP291" s="67" t="str">
        <f t="shared" si="44"/>
        <v>FALSE</v>
      </c>
    </row>
    <row r="292" spans="2:42" x14ac:dyDescent="0.25">
      <c r="B292" s="174">
        <v>8204</v>
      </c>
      <c r="C292" s="6" t="str">
        <f t="shared" si="36"/>
        <v>Earls Cove</v>
      </c>
      <c r="D292" s="4" t="s">
        <v>57</v>
      </c>
      <c r="E292" s="5" t="s">
        <v>57</v>
      </c>
      <c r="F292" s="5" t="s">
        <v>62</v>
      </c>
      <c r="G292" s="5" t="s">
        <v>2546</v>
      </c>
      <c r="H292" s="5" t="s">
        <v>2540</v>
      </c>
      <c r="I292" s="299"/>
      <c r="J292" s="346"/>
      <c r="K292" s="346"/>
      <c r="L292" s="346"/>
      <c r="M292" s="347"/>
      <c r="N292" s="1"/>
      <c r="O292" s="2"/>
      <c r="P292" s="194"/>
      <c r="Q292" s="343" t="str">
        <f t="shared" si="37"/>
        <v/>
      </c>
      <c r="R292" s="210" t="str">
        <f t="shared" si="38"/>
        <v/>
      </c>
      <c r="S292" s="211" t="str">
        <f t="shared" si="39"/>
        <v/>
      </c>
      <c r="T292" s="215"/>
      <c r="U292" s="213">
        <f t="shared" si="40"/>
        <v>0</v>
      </c>
      <c r="V292" s="217">
        <f t="shared" si="41"/>
        <v>0</v>
      </c>
      <c r="W292" s="215"/>
      <c r="X292" s="215"/>
      <c r="Y292" s="213" t="str">
        <f>IF(AB292="Y",COUNT(#REF!), "")</f>
        <v/>
      </c>
      <c r="Z292" s="32"/>
      <c r="AA292" s="66" t="s">
        <v>681</v>
      </c>
      <c r="AB292" s="64" t="s">
        <v>72</v>
      </c>
      <c r="AC292" s="68">
        <v>49.75</v>
      </c>
      <c r="AD292" s="68">
        <v>-124.000001</v>
      </c>
      <c r="AE292" s="65" t="s">
        <v>682</v>
      </c>
      <c r="AF292" s="66">
        <v>8204</v>
      </c>
      <c r="AG292" s="66" t="s">
        <v>74</v>
      </c>
      <c r="AH292" s="66">
        <v>80</v>
      </c>
      <c r="AI292" s="66">
        <v>68</v>
      </c>
      <c r="AJ292" s="66" t="s">
        <v>57</v>
      </c>
      <c r="AK292" s="66" t="s">
        <v>62</v>
      </c>
      <c r="AL292" s="66" t="s">
        <v>57</v>
      </c>
      <c r="AM292" s="66" t="s">
        <v>63</v>
      </c>
      <c r="AN292" s="63" t="str">
        <f t="shared" si="42"/>
        <v>Earls Cove</v>
      </c>
      <c r="AO292" s="67" t="str">
        <f t="shared" si="43"/>
        <v>FALSE</v>
      </c>
      <c r="AP292" s="67" t="str">
        <f t="shared" si="44"/>
        <v>FALSE</v>
      </c>
    </row>
    <row r="293" spans="2:42" x14ac:dyDescent="0.25">
      <c r="B293" s="174">
        <v>8205</v>
      </c>
      <c r="C293" s="6" t="str">
        <f t="shared" si="36"/>
        <v>Egmont</v>
      </c>
      <c r="D293" s="4" t="s">
        <v>57</v>
      </c>
      <c r="E293" s="5" t="s">
        <v>57</v>
      </c>
      <c r="F293" s="5" t="s">
        <v>62</v>
      </c>
      <c r="G293" s="5" t="s">
        <v>2546</v>
      </c>
      <c r="H293" s="5" t="s">
        <v>2540</v>
      </c>
      <c r="I293" s="299"/>
      <c r="J293" s="346"/>
      <c r="K293" s="346"/>
      <c r="L293" s="346"/>
      <c r="M293" s="347"/>
      <c r="N293" s="1"/>
      <c r="O293" s="2"/>
      <c r="P293" s="194"/>
      <c r="Q293" s="343" t="str">
        <f t="shared" si="37"/>
        <v/>
      </c>
      <c r="R293" s="210" t="str">
        <f t="shared" si="38"/>
        <v/>
      </c>
      <c r="S293" s="211" t="str">
        <f t="shared" si="39"/>
        <v/>
      </c>
      <c r="T293" s="215"/>
      <c r="U293" s="213">
        <f t="shared" si="40"/>
        <v>0</v>
      </c>
      <c r="V293" s="217">
        <f t="shared" si="41"/>
        <v>0</v>
      </c>
      <c r="W293" s="215"/>
      <c r="X293" s="215"/>
      <c r="Y293" s="213" t="str">
        <f>IF(AB293="Y",COUNT(#REF!), "")</f>
        <v/>
      </c>
      <c r="Z293" s="32"/>
      <c r="AA293" s="64" t="s">
        <v>703</v>
      </c>
      <c r="AB293" s="64" t="s">
        <v>72</v>
      </c>
      <c r="AC293" s="65">
        <v>49.75</v>
      </c>
      <c r="AD293" s="65">
        <v>-123.9333</v>
      </c>
      <c r="AE293" s="65" t="s">
        <v>704</v>
      </c>
      <c r="AF293" s="64">
        <v>8205</v>
      </c>
      <c r="AG293" s="64" t="s">
        <v>74</v>
      </c>
      <c r="AH293" s="64">
        <v>70</v>
      </c>
      <c r="AI293" s="64">
        <v>77</v>
      </c>
      <c r="AJ293" s="64" t="s">
        <v>57</v>
      </c>
      <c r="AK293" s="64" t="s">
        <v>62</v>
      </c>
      <c r="AL293" s="66" t="s">
        <v>62</v>
      </c>
      <c r="AM293" s="66" t="s">
        <v>63</v>
      </c>
      <c r="AN293" s="63" t="str">
        <f t="shared" si="42"/>
        <v>Egmont</v>
      </c>
      <c r="AO293" s="67" t="str">
        <f t="shared" si="43"/>
        <v>FALSE</v>
      </c>
      <c r="AP293" s="67" t="str">
        <f t="shared" si="44"/>
        <v>FALSE</v>
      </c>
    </row>
    <row r="294" spans="2:42" x14ac:dyDescent="0.25">
      <c r="B294" s="174">
        <v>8206</v>
      </c>
      <c r="C294" s="6" t="str">
        <f t="shared" si="36"/>
        <v>Tuwanek</v>
      </c>
      <c r="D294" s="4" t="s">
        <v>62</v>
      </c>
      <c r="E294" s="5" t="s">
        <v>62</v>
      </c>
      <c r="F294" s="5" t="s">
        <v>62</v>
      </c>
      <c r="G294" s="5" t="s">
        <v>2546</v>
      </c>
      <c r="H294" s="5" t="s">
        <v>2540</v>
      </c>
      <c r="I294" s="299"/>
      <c r="J294" s="346"/>
      <c r="K294" s="346"/>
      <c r="L294" s="346"/>
      <c r="M294" s="347"/>
      <c r="N294" s="1"/>
      <c r="O294" s="2"/>
      <c r="P294" s="194"/>
      <c r="Q294" s="343" t="str">
        <f t="shared" si="37"/>
        <v/>
      </c>
      <c r="R294" s="210" t="str">
        <f t="shared" si="38"/>
        <v/>
      </c>
      <c r="S294" s="211" t="str">
        <f t="shared" si="39"/>
        <v/>
      </c>
      <c r="T294" s="215"/>
      <c r="U294" s="213">
        <f t="shared" si="40"/>
        <v>0</v>
      </c>
      <c r="V294" s="217">
        <f t="shared" si="41"/>
        <v>0</v>
      </c>
      <c r="W294" s="215"/>
      <c r="X294" s="215"/>
      <c r="Y294" s="213" t="str">
        <f>IF(AB294="Y",COUNT(#REF!), "")</f>
        <v/>
      </c>
      <c r="Z294" s="32"/>
      <c r="AA294" s="66" t="s">
        <v>2264</v>
      </c>
      <c r="AB294" s="64" t="s">
        <v>72</v>
      </c>
      <c r="AC294" s="68">
        <v>49.544235</v>
      </c>
      <c r="AD294" s="68">
        <v>-123.75680800000001</v>
      </c>
      <c r="AE294" s="65" t="s">
        <v>2265</v>
      </c>
      <c r="AF294" s="66">
        <v>8206</v>
      </c>
      <c r="AG294" s="66" t="s">
        <v>74</v>
      </c>
      <c r="AH294" s="66">
        <v>142</v>
      </c>
      <c r="AI294" s="66">
        <v>143</v>
      </c>
      <c r="AJ294" s="66" t="s">
        <v>62</v>
      </c>
      <c r="AK294" s="66" t="s">
        <v>57</v>
      </c>
      <c r="AL294" s="66" t="s">
        <v>62</v>
      </c>
      <c r="AM294" s="66" t="s">
        <v>63</v>
      </c>
      <c r="AN294" s="63" t="str">
        <f t="shared" si="42"/>
        <v>Tuwanek</v>
      </c>
      <c r="AO294" s="67" t="str">
        <f t="shared" si="43"/>
        <v>FALSE</v>
      </c>
      <c r="AP294" s="67" t="str">
        <f t="shared" si="44"/>
        <v>FALSE</v>
      </c>
    </row>
    <row r="295" spans="2:42" x14ac:dyDescent="0.25">
      <c r="B295" s="174">
        <v>8207</v>
      </c>
      <c r="C295" s="6" t="str">
        <f t="shared" si="36"/>
        <v>Saltery Bay</v>
      </c>
      <c r="D295" s="4" t="s">
        <v>57</v>
      </c>
      <c r="E295" s="5" t="s">
        <v>57</v>
      </c>
      <c r="F295" s="5" t="s">
        <v>62</v>
      </c>
      <c r="G295" s="5" t="s">
        <v>2548</v>
      </c>
      <c r="H295" s="5" t="s">
        <v>2547</v>
      </c>
      <c r="I295" s="299"/>
      <c r="J295" s="346"/>
      <c r="K295" s="346"/>
      <c r="L295" s="346"/>
      <c r="M295" s="347"/>
      <c r="N295" s="1"/>
      <c r="O295" s="2"/>
      <c r="P295" s="194"/>
      <c r="Q295" s="343" t="str">
        <f t="shared" si="37"/>
        <v/>
      </c>
      <c r="R295" s="210" t="str">
        <f t="shared" si="38"/>
        <v/>
      </c>
      <c r="S295" s="211" t="str">
        <f t="shared" si="39"/>
        <v/>
      </c>
      <c r="T295" s="215"/>
      <c r="U295" s="213">
        <f t="shared" si="40"/>
        <v>0</v>
      </c>
      <c r="V295" s="217">
        <f t="shared" si="41"/>
        <v>0</v>
      </c>
      <c r="W295" s="215"/>
      <c r="X295" s="215"/>
      <c r="Y295" s="213" t="str">
        <f>IF(AB295="Y",COUNT(#REF!), "")</f>
        <v/>
      </c>
      <c r="Z295" s="32"/>
      <c r="AA295" s="66" t="s">
        <v>1842</v>
      </c>
      <c r="AB295" s="66" t="s">
        <v>72</v>
      </c>
      <c r="AC295" s="68">
        <v>49.783299999999997</v>
      </c>
      <c r="AD295" s="68">
        <v>-124.18329900000001</v>
      </c>
      <c r="AE295" s="65" t="s">
        <v>1843</v>
      </c>
      <c r="AF295" s="66">
        <v>8207</v>
      </c>
      <c r="AG295" s="66" t="s">
        <v>74</v>
      </c>
      <c r="AH295" s="66">
        <v>181</v>
      </c>
      <c r="AI295" s="66">
        <v>90</v>
      </c>
      <c r="AJ295" s="66" t="s">
        <v>57</v>
      </c>
      <c r="AK295" s="66" t="s">
        <v>62</v>
      </c>
      <c r="AL295" s="66" t="s">
        <v>62</v>
      </c>
      <c r="AM295" s="66" t="s">
        <v>63</v>
      </c>
      <c r="AN295" s="63" t="str">
        <f t="shared" si="42"/>
        <v>Saltery Bay</v>
      </c>
      <c r="AO295" s="67" t="str">
        <f t="shared" si="43"/>
        <v>FALSE</v>
      </c>
      <c r="AP295" s="67" t="str">
        <f t="shared" si="44"/>
        <v>FALSE</v>
      </c>
    </row>
    <row r="296" spans="2:42" x14ac:dyDescent="0.25">
      <c r="B296" s="174">
        <v>8208</v>
      </c>
      <c r="C296" s="6" t="str">
        <f t="shared" si="36"/>
        <v>Powell River</v>
      </c>
      <c r="D296" s="4" t="s">
        <v>62</v>
      </c>
      <c r="E296" s="5" t="s">
        <v>62</v>
      </c>
      <c r="F296" s="5" t="s">
        <v>62</v>
      </c>
      <c r="G296" s="5" t="s">
        <v>2548</v>
      </c>
      <c r="H296" s="5" t="s">
        <v>2547</v>
      </c>
      <c r="I296" s="299"/>
      <c r="J296" s="346"/>
      <c r="K296" s="346"/>
      <c r="L296" s="346"/>
      <c r="M296" s="347"/>
      <c r="N296" s="1"/>
      <c r="O296" s="2"/>
      <c r="P296" s="194"/>
      <c r="Q296" s="343" t="str">
        <f t="shared" si="37"/>
        <v/>
      </c>
      <c r="R296" s="210" t="str">
        <f t="shared" si="38"/>
        <v/>
      </c>
      <c r="S296" s="211" t="str">
        <f t="shared" si="39"/>
        <v/>
      </c>
      <c r="T296" s="215"/>
      <c r="U296" s="213">
        <f t="shared" si="40"/>
        <v>0</v>
      </c>
      <c r="V296" s="217">
        <f t="shared" si="41"/>
        <v>0</v>
      </c>
      <c r="W296" s="215"/>
      <c r="X296" s="215"/>
      <c r="Y296" s="213" t="str">
        <f>IF(AB296="Y",COUNT(#REF!), "")</f>
        <v/>
      </c>
      <c r="Z296" s="32"/>
      <c r="AA296" s="64" t="s">
        <v>1695</v>
      </c>
      <c r="AB296" s="66" t="s">
        <v>72</v>
      </c>
      <c r="AC296" s="65">
        <v>49.871999000000002</v>
      </c>
      <c r="AD296" s="65">
        <v>-124.546497</v>
      </c>
      <c r="AE296" s="65" t="s">
        <v>1696</v>
      </c>
      <c r="AF296" s="64">
        <v>8208</v>
      </c>
      <c r="AG296" s="64" t="s">
        <v>74</v>
      </c>
      <c r="AH296" s="64">
        <v>2342</v>
      </c>
      <c r="AI296" s="64">
        <v>1183</v>
      </c>
      <c r="AJ296" s="64" t="s">
        <v>62</v>
      </c>
      <c r="AK296" s="64" t="s">
        <v>57</v>
      </c>
      <c r="AL296" s="66" t="s">
        <v>62</v>
      </c>
      <c r="AM296" s="66" t="s">
        <v>63</v>
      </c>
      <c r="AN296" s="63" t="str">
        <f t="shared" si="42"/>
        <v>Powell River</v>
      </c>
      <c r="AO296" s="67" t="str">
        <f t="shared" si="43"/>
        <v>FALSE</v>
      </c>
      <c r="AP296" s="67" t="str">
        <f t="shared" si="44"/>
        <v>FALSE</v>
      </c>
    </row>
    <row r="297" spans="2:42" x14ac:dyDescent="0.25">
      <c r="B297" s="174">
        <v>8210</v>
      </c>
      <c r="C297" s="6" t="str">
        <f t="shared" si="36"/>
        <v>Wildwood</v>
      </c>
      <c r="D297" s="4" t="s">
        <v>62</v>
      </c>
      <c r="E297" s="5" t="s">
        <v>62</v>
      </c>
      <c r="F297" s="5" t="s">
        <v>62</v>
      </c>
      <c r="G297" s="5" t="s">
        <v>2548</v>
      </c>
      <c r="H297" s="5" t="s">
        <v>2547</v>
      </c>
      <c r="I297" s="299"/>
      <c r="J297" s="346"/>
      <c r="K297" s="346"/>
      <c r="L297" s="346"/>
      <c r="M297" s="347"/>
      <c r="N297" s="1"/>
      <c r="O297" s="2"/>
      <c r="P297" s="194"/>
      <c r="Q297" s="343" t="str">
        <f t="shared" si="37"/>
        <v/>
      </c>
      <c r="R297" s="210" t="str">
        <f t="shared" si="38"/>
        <v/>
      </c>
      <c r="S297" s="211" t="str">
        <f t="shared" si="39"/>
        <v/>
      </c>
      <c r="T297" s="215"/>
      <c r="U297" s="213">
        <f t="shared" si="40"/>
        <v>0</v>
      </c>
      <c r="V297" s="217">
        <f t="shared" si="41"/>
        <v>0</v>
      </c>
      <c r="W297" s="215"/>
      <c r="X297" s="215"/>
      <c r="Y297" s="213" t="str">
        <f>IF(AB297="Y",COUNT(#REF!), "")</f>
        <v/>
      </c>
      <c r="Z297" s="32"/>
      <c r="AA297" s="64" t="s">
        <v>2405</v>
      </c>
      <c r="AB297" s="64" t="s">
        <v>72</v>
      </c>
      <c r="AC297" s="65">
        <v>49.891027000000001</v>
      </c>
      <c r="AD297" s="65">
        <v>-124.55712699999999</v>
      </c>
      <c r="AE297" s="65" t="s">
        <v>2406</v>
      </c>
      <c r="AF297" s="64">
        <v>8210</v>
      </c>
      <c r="AG297" s="64" t="s">
        <v>74</v>
      </c>
      <c r="AH297" s="64">
        <v>1569</v>
      </c>
      <c r="AI297" s="64">
        <v>743</v>
      </c>
      <c r="AJ297" s="64" t="s">
        <v>62</v>
      </c>
      <c r="AK297" s="64" t="s">
        <v>57</v>
      </c>
      <c r="AL297" s="66" t="s">
        <v>62</v>
      </c>
      <c r="AM297" s="66" t="s">
        <v>63</v>
      </c>
      <c r="AN297" s="63" t="str">
        <f t="shared" si="42"/>
        <v>Wildwood</v>
      </c>
      <c r="AO297" s="67" t="str">
        <f t="shared" si="43"/>
        <v>FALSE</v>
      </c>
      <c r="AP297" s="67" t="str">
        <f t="shared" si="44"/>
        <v>FALSE</v>
      </c>
    </row>
    <row r="298" spans="2:42" x14ac:dyDescent="0.25">
      <c r="B298" s="174">
        <v>8211</v>
      </c>
      <c r="C298" s="6" t="str">
        <f t="shared" si="36"/>
        <v>Westview</v>
      </c>
      <c r="D298" s="4" t="s">
        <v>62</v>
      </c>
      <c r="E298" s="5" t="s">
        <v>62</v>
      </c>
      <c r="F298" s="5" t="s">
        <v>62</v>
      </c>
      <c r="G298" s="5" t="s">
        <v>2548</v>
      </c>
      <c r="H298" s="5" t="s">
        <v>2547</v>
      </c>
      <c r="I298" s="299"/>
      <c r="J298" s="346"/>
      <c r="K298" s="346"/>
      <c r="L298" s="346"/>
      <c r="M298" s="347"/>
      <c r="N298" s="1"/>
      <c r="O298" s="2"/>
      <c r="P298" s="194"/>
      <c r="Q298" s="343" t="str">
        <f t="shared" si="37"/>
        <v/>
      </c>
      <c r="R298" s="210" t="str">
        <f t="shared" si="38"/>
        <v/>
      </c>
      <c r="S298" s="211" t="str">
        <f t="shared" si="39"/>
        <v/>
      </c>
      <c r="T298" s="215"/>
      <c r="U298" s="213">
        <f t="shared" si="40"/>
        <v>0</v>
      </c>
      <c r="V298" s="217">
        <f t="shared" si="41"/>
        <v>0</v>
      </c>
      <c r="W298" s="215"/>
      <c r="X298" s="215"/>
      <c r="Y298" s="213" t="str">
        <f>IF(AB298="Y",COUNT(#REF!), "")</f>
        <v/>
      </c>
      <c r="Z298" s="32"/>
      <c r="AA298" s="64" t="s">
        <v>2381</v>
      </c>
      <c r="AB298" s="64" t="s">
        <v>72</v>
      </c>
      <c r="AC298" s="65">
        <v>49.836396999999998</v>
      </c>
      <c r="AD298" s="65">
        <v>-124.524637</v>
      </c>
      <c r="AE298" s="65" t="s">
        <v>2382</v>
      </c>
      <c r="AF298" s="64">
        <v>8211</v>
      </c>
      <c r="AG298" s="64" t="s">
        <v>74</v>
      </c>
      <c r="AH298" s="64">
        <v>7874</v>
      </c>
      <c r="AI298" s="64">
        <v>3801</v>
      </c>
      <c r="AJ298" s="64" t="s">
        <v>62</v>
      </c>
      <c r="AK298" s="64" t="s">
        <v>57</v>
      </c>
      <c r="AL298" s="66" t="s">
        <v>62</v>
      </c>
      <c r="AM298" s="66" t="s">
        <v>63</v>
      </c>
      <c r="AN298" s="63" t="str">
        <f t="shared" si="42"/>
        <v>Westview</v>
      </c>
      <c r="AO298" s="67" t="str">
        <f t="shared" si="43"/>
        <v>FALSE</v>
      </c>
      <c r="AP298" s="67" t="str">
        <f t="shared" si="44"/>
        <v>FALSE</v>
      </c>
    </row>
    <row r="299" spans="2:42" x14ac:dyDescent="0.25">
      <c r="B299" s="174">
        <v>8212</v>
      </c>
      <c r="C299" s="6" t="str">
        <f t="shared" si="36"/>
        <v>Cranberry</v>
      </c>
      <c r="D299" s="4" t="s">
        <v>62</v>
      </c>
      <c r="E299" s="5" t="s">
        <v>62</v>
      </c>
      <c r="F299" s="5" t="s">
        <v>62</v>
      </c>
      <c r="G299" s="5" t="s">
        <v>2548</v>
      </c>
      <c r="H299" s="5" t="s">
        <v>2547</v>
      </c>
      <c r="I299" s="299"/>
      <c r="J299" s="346"/>
      <c r="K299" s="346"/>
      <c r="L299" s="346"/>
      <c r="M299" s="347"/>
      <c r="N299" s="1"/>
      <c r="O299" s="2"/>
      <c r="P299" s="194"/>
      <c r="Q299" s="343" t="str">
        <f t="shared" si="37"/>
        <v/>
      </c>
      <c r="R299" s="210" t="str">
        <f t="shared" si="38"/>
        <v/>
      </c>
      <c r="S299" s="211" t="str">
        <f t="shared" si="39"/>
        <v/>
      </c>
      <c r="T299" s="215"/>
      <c r="U299" s="213">
        <f t="shared" si="40"/>
        <v>0</v>
      </c>
      <c r="V299" s="217">
        <f t="shared" si="41"/>
        <v>0</v>
      </c>
      <c r="W299" s="215"/>
      <c r="X299" s="215"/>
      <c r="Y299" s="213" t="str">
        <f>IF(AB299="Y",COUNT(#REF!), "")</f>
        <v/>
      </c>
      <c r="Z299" s="32"/>
      <c r="AA299" s="64" t="s">
        <v>555</v>
      </c>
      <c r="AB299" s="66" t="s">
        <v>72</v>
      </c>
      <c r="AC299" s="65">
        <v>49.870213999999997</v>
      </c>
      <c r="AD299" s="65">
        <v>-124.523161</v>
      </c>
      <c r="AE299" s="65" t="s">
        <v>556</v>
      </c>
      <c r="AF299" s="64">
        <v>8212</v>
      </c>
      <c r="AG299" s="64" t="s">
        <v>74</v>
      </c>
      <c r="AH299" s="64">
        <v>2267</v>
      </c>
      <c r="AI299" s="64">
        <v>1093</v>
      </c>
      <c r="AJ299" s="64" t="s">
        <v>62</v>
      </c>
      <c r="AK299" s="64" t="s">
        <v>57</v>
      </c>
      <c r="AL299" s="66" t="s">
        <v>57</v>
      </c>
      <c r="AM299" s="66" t="s">
        <v>63</v>
      </c>
      <c r="AN299" s="63" t="str">
        <f t="shared" si="42"/>
        <v>Cranberry</v>
      </c>
      <c r="AO299" s="67" t="str">
        <f t="shared" si="43"/>
        <v>FALSE</v>
      </c>
      <c r="AP299" s="67" t="str">
        <f t="shared" si="44"/>
        <v>FALSE</v>
      </c>
    </row>
    <row r="300" spans="2:42" x14ac:dyDescent="0.25">
      <c r="B300" s="174">
        <v>8213</v>
      </c>
      <c r="C300" s="6" t="str">
        <f t="shared" si="36"/>
        <v>Lund</v>
      </c>
      <c r="D300" s="4" t="s">
        <v>57</v>
      </c>
      <c r="E300" s="5" t="s">
        <v>57</v>
      </c>
      <c r="F300" s="5" t="s">
        <v>62</v>
      </c>
      <c r="G300" s="5" t="s">
        <v>2548</v>
      </c>
      <c r="H300" s="5" t="s">
        <v>2547</v>
      </c>
      <c r="I300" s="299"/>
      <c r="J300" s="346"/>
      <c r="K300" s="346"/>
      <c r="L300" s="346"/>
      <c r="M300" s="347"/>
      <c r="N300" s="1"/>
      <c r="O300" s="2"/>
      <c r="P300" s="194"/>
      <c r="Q300" s="343" t="str">
        <f t="shared" si="37"/>
        <v/>
      </c>
      <c r="R300" s="210" t="str">
        <f t="shared" si="38"/>
        <v/>
      </c>
      <c r="S300" s="211" t="str">
        <f t="shared" si="39"/>
        <v/>
      </c>
      <c r="T300" s="215"/>
      <c r="U300" s="213">
        <f t="shared" si="40"/>
        <v>0</v>
      </c>
      <c r="V300" s="217">
        <f t="shared" si="41"/>
        <v>0</v>
      </c>
      <c r="W300" s="215"/>
      <c r="X300" s="215"/>
      <c r="Y300" s="213" t="str">
        <f>IF(AB300="Y",COUNT(#REF!), "")</f>
        <v/>
      </c>
      <c r="Z300" s="32"/>
      <c r="AA300" s="66" t="s">
        <v>1262</v>
      </c>
      <c r="AB300" s="64" t="s">
        <v>72</v>
      </c>
      <c r="AC300" s="68">
        <v>49.981774999999999</v>
      </c>
      <c r="AD300" s="68">
        <v>-124.756873</v>
      </c>
      <c r="AE300" s="65" t="s">
        <v>1263</v>
      </c>
      <c r="AF300" s="66">
        <v>8213</v>
      </c>
      <c r="AG300" s="66" t="s">
        <v>74</v>
      </c>
      <c r="AH300" s="66">
        <v>442</v>
      </c>
      <c r="AI300" s="66">
        <v>260</v>
      </c>
      <c r="AJ300" s="66" t="s">
        <v>57</v>
      </c>
      <c r="AK300" s="66" t="s">
        <v>62</v>
      </c>
      <c r="AL300" s="66" t="s">
        <v>62</v>
      </c>
      <c r="AM300" s="66" t="s">
        <v>63</v>
      </c>
      <c r="AN300" s="63" t="str">
        <f t="shared" si="42"/>
        <v>Lund</v>
      </c>
      <c r="AO300" s="67" t="str">
        <f t="shared" si="43"/>
        <v>FALSE</v>
      </c>
      <c r="AP300" s="67" t="str">
        <f t="shared" si="44"/>
        <v>FALSE</v>
      </c>
    </row>
    <row r="301" spans="2:42" x14ac:dyDescent="0.25">
      <c r="B301" s="174">
        <v>8214</v>
      </c>
      <c r="C301" s="6" t="str">
        <f t="shared" si="36"/>
        <v>Malibu</v>
      </c>
      <c r="D301" s="4" t="s">
        <v>57</v>
      </c>
      <c r="E301" s="5" t="s">
        <v>57</v>
      </c>
      <c r="F301" s="5" t="s">
        <v>57</v>
      </c>
      <c r="G301" s="5" t="s">
        <v>2546</v>
      </c>
      <c r="H301" s="5" t="s">
        <v>2540</v>
      </c>
      <c r="I301" s="299"/>
      <c r="J301" s="346"/>
      <c r="K301" s="346"/>
      <c r="L301" s="346"/>
      <c r="M301" s="347"/>
      <c r="N301" s="1"/>
      <c r="O301" s="2"/>
      <c r="P301" s="194"/>
      <c r="Q301" s="343" t="str">
        <f t="shared" si="37"/>
        <v/>
      </c>
      <c r="R301" s="210" t="str">
        <f t="shared" si="38"/>
        <v/>
      </c>
      <c r="S301" s="211" t="str">
        <f t="shared" si="39"/>
        <v/>
      </c>
      <c r="T301" s="215"/>
      <c r="U301" s="213">
        <f t="shared" si="40"/>
        <v>0</v>
      </c>
      <c r="V301" s="217">
        <f t="shared" si="41"/>
        <v>0</v>
      </c>
      <c r="W301" s="215"/>
      <c r="X301" s="215"/>
      <c r="Y301" s="213" t="str">
        <f>IF(AB301="Y",COUNT(#REF!), "")</f>
        <v/>
      </c>
      <c r="Z301" s="32"/>
      <c r="AA301" s="64" t="s">
        <v>1292</v>
      </c>
      <c r="AB301" s="64" t="s">
        <v>72</v>
      </c>
      <c r="AC301" s="65">
        <v>50.167133999999997</v>
      </c>
      <c r="AD301" s="65">
        <v>-123.851158</v>
      </c>
      <c r="AE301" s="65" t="s">
        <v>1293</v>
      </c>
      <c r="AF301" s="64">
        <v>8214</v>
      </c>
      <c r="AG301" s="64" t="s">
        <v>74</v>
      </c>
      <c r="AH301" s="64">
        <v>35</v>
      </c>
      <c r="AI301" s="64">
        <v>43</v>
      </c>
      <c r="AJ301" s="64" t="s">
        <v>57</v>
      </c>
      <c r="AK301" s="64" t="s">
        <v>62</v>
      </c>
      <c r="AL301" s="66" t="s">
        <v>57</v>
      </c>
      <c r="AM301" s="66" t="s">
        <v>63</v>
      </c>
      <c r="AN301" s="63" t="str">
        <f t="shared" si="42"/>
        <v>Malibu</v>
      </c>
      <c r="AO301" s="67" t="str">
        <f t="shared" si="43"/>
        <v>FALSE</v>
      </c>
      <c r="AP301" s="67" t="str">
        <f t="shared" si="44"/>
        <v>FALSE</v>
      </c>
    </row>
    <row r="302" spans="2:42" x14ac:dyDescent="0.25">
      <c r="B302" s="174">
        <v>8215</v>
      </c>
      <c r="C302" s="6" t="str">
        <f t="shared" si="36"/>
        <v>Garibaldi</v>
      </c>
      <c r="D302" s="4" t="s">
        <v>62</v>
      </c>
      <c r="E302" s="5" t="s">
        <v>62</v>
      </c>
      <c r="F302" s="5" t="s">
        <v>62</v>
      </c>
      <c r="G302" s="5" t="s">
        <v>2545</v>
      </c>
      <c r="H302" s="5" t="s">
        <v>2540</v>
      </c>
      <c r="I302" s="299"/>
      <c r="J302" s="346"/>
      <c r="K302" s="346"/>
      <c r="L302" s="346"/>
      <c r="M302" s="347"/>
      <c r="N302" s="1"/>
      <c r="O302" s="2"/>
      <c r="P302" s="194"/>
      <c r="Q302" s="343" t="str">
        <f t="shared" si="37"/>
        <v/>
      </c>
      <c r="R302" s="210" t="str">
        <f t="shared" si="38"/>
        <v/>
      </c>
      <c r="S302" s="211" t="str">
        <f t="shared" si="39"/>
        <v/>
      </c>
      <c r="T302" s="215"/>
      <c r="U302" s="213">
        <f t="shared" si="40"/>
        <v>0</v>
      </c>
      <c r="V302" s="217">
        <f t="shared" si="41"/>
        <v>0</v>
      </c>
      <c r="W302" s="215"/>
      <c r="X302" s="215"/>
      <c r="Y302" s="213" t="str">
        <f>IF(AB302="Y",COUNT(#REF!), "")</f>
        <v/>
      </c>
      <c r="Z302" s="32"/>
      <c r="AA302" s="66" t="s">
        <v>833</v>
      </c>
      <c r="AB302" s="66" t="s">
        <v>72</v>
      </c>
      <c r="AC302" s="68">
        <v>49.966698999999998</v>
      </c>
      <c r="AD302" s="68">
        <v>-123.15</v>
      </c>
      <c r="AE302" s="65" t="s">
        <v>834</v>
      </c>
      <c r="AF302" s="66">
        <v>8215</v>
      </c>
      <c r="AG302" s="66" t="s">
        <v>74</v>
      </c>
      <c r="AH302" s="66">
        <v>15</v>
      </c>
      <c r="AI302" s="66">
        <v>12</v>
      </c>
      <c r="AJ302" s="66" t="s">
        <v>57</v>
      </c>
      <c r="AK302" s="66" t="s">
        <v>62</v>
      </c>
      <c r="AL302" s="66" t="s">
        <v>57</v>
      </c>
      <c r="AM302" s="66" t="s">
        <v>63</v>
      </c>
      <c r="AN302" s="63" t="str">
        <f t="shared" si="42"/>
        <v>Garibaldi</v>
      </c>
      <c r="AO302" s="67" t="str">
        <f t="shared" si="43"/>
        <v>FALSE</v>
      </c>
      <c r="AP302" s="67" t="str">
        <f t="shared" si="44"/>
        <v>FALSE</v>
      </c>
    </row>
    <row r="303" spans="2:42" x14ac:dyDescent="0.25">
      <c r="B303" s="174">
        <v>8216</v>
      </c>
      <c r="C303" s="6" t="str">
        <f t="shared" si="36"/>
        <v>Mansons Landing</v>
      </c>
      <c r="D303" s="4" t="s">
        <v>57</v>
      </c>
      <c r="E303" s="5" t="s">
        <v>57</v>
      </c>
      <c r="F303" s="5" t="s">
        <v>62</v>
      </c>
      <c r="G303" s="5" t="s">
        <v>2549</v>
      </c>
      <c r="H303" s="5" t="s">
        <v>2547</v>
      </c>
      <c r="I303" s="299"/>
      <c r="J303" s="346"/>
      <c r="K303" s="346"/>
      <c r="L303" s="346"/>
      <c r="M303" s="347"/>
      <c r="N303" s="1"/>
      <c r="O303" s="2"/>
      <c r="P303" s="194"/>
      <c r="Q303" s="343" t="str">
        <f t="shared" si="37"/>
        <v/>
      </c>
      <c r="R303" s="210" t="str">
        <f t="shared" si="38"/>
        <v/>
      </c>
      <c r="S303" s="211" t="str">
        <f t="shared" si="39"/>
        <v/>
      </c>
      <c r="T303" s="215"/>
      <c r="U303" s="213">
        <f t="shared" si="40"/>
        <v>0</v>
      </c>
      <c r="V303" s="217">
        <f t="shared" si="41"/>
        <v>0</v>
      </c>
      <c r="W303" s="215"/>
      <c r="X303" s="215"/>
      <c r="Y303" s="213" t="str">
        <f>IF(AB303="Y",COUNT(#REF!), "")</f>
        <v/>
      </c>
      <c r="Z303" s="32"/>
      <c r="AA303" s="64" t="s">
        <v>1300</v>
      </c>
      <c r="AB303" s="66" t="s">
        <v>72</v>
      </c>
      <c r="AC303" s="65">
        <v>50.058143999999999</v>
      </c>
      <c r="AD303" s="65">
        <v>-124.979574</v>
      </c>
      <c r="AE303" s="65" t="s">
        <v>1301</v>
      </c>
      <c r="AF303" s="64">
        <v>8216</v>
      </c>
      <c r="AG303" s="64" t="s">
        <v>74</v>
      </c>
      <c r="AH303" s="64">
        <v>222</v>
      </c>
      <c r="AI303" s="64">
        <v>173</v>
      </c>
      <c r="AJ303" s="64" t="s">
        <v>57</v>
      </c>
      <c r="AK303" s="64" t="s">
        <v>62</v>
      </c>
      <c r="AL303" s="66" t="s">
        <v>57</v>
      </c>
      <c r="AM303" s="66" t="s">
        <v>63</v>
      </c>
      <c r="AN303" s="63" t="str">
        <f t="shared" si="42"/>
        <v>Mansons Landing</v>
      </c>
      <c r="AO303" s="67" t="str">
        <f t="shared" si="43"/>
        <v>FALSE</v>
      </c>
      <c r="AP303" s="67" t="str">
        <f t="shared" si="44"/>
        <v>FALSE</v>
      </c>
    </row>
    <row r="304" spans="2:42" x14ac:dyDescent="0.25">
      <c r="B304" s="174">
        <v>8218</v>
      </c>
      <c r="C304" s="6" t="str">
        <f t="shared" si="36"/>
        <v>Whaletown</v>
      </c>
      <c r="D304" s="4" t="s">
        <v>57</v>
      </c>
      <c r="E304" s="5" t="s">
        <v>57</v>
      </c>
      <c r="F304" s="5" t="s">
        <v>62</v>
      </c>
      <c r="G304" s="5" t="s">
        <v>2549</v>
      </c>
      <c r="H304" s="5" t="s">
        <v>2547</v>
      </c>
      <c r="I304" s="299"/>
      <c r="J304" s="346"/>
      <c r="K304" s="346"/>
      <c r="L304" s="346"/>
      <c r="M304" s="347"/>
      <c r="N304" s="1"/>
      <c r="O304" s="2"/>
      <c r="P304" s="194"/>
      <c r="Q304" s="343" t="str">
        <f t="shared" si="37"/>
        <v/>
      </c>
      <c r="R304" s="210" t="str">
        <f t="shared" si="38"/>
        <v/>
      </c>
      <c r="S304" s="211" t="str">
        <f t="shared" si="39"/>
        <v/>
      </c>
      <c r="T304" s="215"/>
      <c r="U304" s="213">
        <f t="shared" si="40"/>
        <v>0</v>
      </c>
      <c r="V304" s="217">
        <f t="shared" si="41"/>
        <v>0</v>
      </c>
      <c r="W304" s="215"/>
      <c r="X304" s="215"/>
      <c r="Y304" s="213" t="str">
        <f>IF(AB304="Y",COUNT(#REF!), "")</f>
        <v/>
      </c>
      <c r="Z304" s="32"/>
      <c r="AA304" s="66" t="s">
        <v>2387</v>
      </c>
      <c r="AB304" s="64" t="s">
        <v>72</v>
      </c>
      <c r="AC304" s="68">
        <v>50.101191999999998</v>
      </c>
      <c r="AD304" s="68">
        <v>-125.04677700000001</v>
      </c>
      <c r="AE304" s="65" t="s">
        <v>2388</v>
      </c>
      <c r="AF304" s="66">
        <v>8218</v>
      </c>
      <c r="AG304" s="66" t="s">
        <v>74</v>
      </c>
      <c r="AH304" s="66">
        <v>321</v>
      </c>
      <c r="AI304" s="66">
        <v>221</v>
      </c>
      <c r="AJ304" s="66" t="s">
        <v>57</v>
      </c>
      <c r="AK304" s="66" t="s">
        <v>62</v>
      </c>
      <c r="AL304" s="66" t="s">
        <v>62</v>
      </c>
      <c r="AM304" s="66" t="s">
        <v>63</v>
      </c>
      <c r="AN304" s="63" t="str">
        <f t="shared" si="42"/>
        <v>Whaletown</v>
      </c>
      <c r="AO304" s="67" t="str">
        <f t="shared" si="43"/>
        <v>FALSE</v>
      </c>
      <c r="AP304" s="67" t="str">
        <f t="shared" si="44"/>
        <v>FALSE</v>
      </c>
    </row>
    <row r="305" spans="2:42" x14ac:dyDescent="0.25">
      <c r="B305" s="174">
        <v>8219</v>
      </c>
      <c r="C305" s="6" t="str">
        <f t="shared" si="36"/>
        <v>Read Island</v>
      </c>
      <c r="D305" s="4" t="s">
        <v>57</v>
      </c>
      <c r="E305" s="5" t="s">
        <v>57</v>
      </c>
      <c r="F305" s="5" t="s">
        <v>62</v>
      </c>
      <c r="G305" s="5" t="s">
        <v>2549</v>
      </c>
      <c r="H305" s="5" t="s">
        <v>2547</v>
      </c>
      <c r="I305" s="299"/>
      <c r="J305" s="346"/>
      <c r="K305" s="346"/>
      <c r="L305" s="346"/>
      <c r="M305" s="347"/>
      <c r="N305" s="1"/>
      <c r="O305" s="2"/>
      <c r="P305" s="194"/>
      <c r="Q305" s="343" t="str">
        <f t="shared" si="37"/>
        <v/>
      </c>
      <c r="R305" s="210" t="str">
        <f t="shared" si="38"/>
        <v/>
      </c>
      <c r="S305" s="211" t="str">
        <f t="shared" si="39"/>
        <v/>
      </c>
      <c r="T305" s="215"/>
      <c r="U305" s="213">
        <f t="shared" si="40"/>
        <v>0</v>
      </c>
      <c r="V305" s="217">
        <f t="shared" si="41"/>
        <v>0</v>
      </c>
      <c r="W305" s="215"/>
      <c r="X305" s="215"/>
      <c r="Y305" s="213" t="str">
        <f>IF(AB305="Y",COUNT(#REF!), "")</f>
        <v/>
      </c>
      <c r="Z305" s="32"/>
      <c r="AA305" s="66" t="s">
        <v>1750</v>
      </c>
      <c r="AB305" s="66" t="s">
        <v>72</v>
      </c>
      <c r="AC305" s="68">
        <v>50.181173000000001</v>
      </c>
      <c r="AD305" s="68">
        <v>-125.085931</v>
      </c>
      <c r="AE305" s="65" t="s">
        <v>1751</v>
      </c>
      <c r="AF305" s="66">
        <v>8219</v>
      </c>
      <c r="AG305" s="66" t="s">
        <v>74</v>
      </c>
      <c r="AH305" s="66">
        <v>33</v>
      </c>
      <c r="AI305" s="66">
        <v>28</v>
      </c>
      <c r="AJ305" s="66" t="s">
        <v>57</v>
      </c>
      <c r="AK305" s="66" t="s">
        <v>62</v>
      </c>
      <c r="AL305" s="66" t="s">
        <v>62</v>
      </c>
      <c r="AM305" s="66" t="s">
        <v>63</v>
      </c>
      <c r="AN305" s="63" t="str">
        <f t="shared" si="42"/>
        <v>Read Island</v>
      </c>
      <c r="AO305" s="67" t="str">
        <f t="shared" si="43"/>
        <v>FALSE</v>
      </c>
      <c r="AP305" s="67" t="str">
        <f t="shared" si="44"/>
        <v>FALSE</v>
      </c>
    </row>
    <row r="306" spans="2:42" x14ac:dyDescent="0.25">
      <c r="B306" s="174">
        <v>8220</v>
      </c>
      <c r="C306" s="6" t="str">
        <f t="shared" si="36"/>
        <v>Samahquam*</v>
      </c>
      <c r="D306" s="4" t="s">
        <v>57</v>
      </c>
      <c r="E306" s="5" t="s">
        <v>57</v>
      </c>
      <c r="F306" s="5" t="s">
        <v>57</v>
      </c>
      <c r="G306" s="5" t="s">
        <v>2541</v>
      </c>
      <c r="H306" s="5" t="s">
        <v>2540</v>
      </c>
      <c r="I306" s="299"/>
      <c r="J306" s="346"/>
      <c r="K306" s="346"/>
      <c r="L306" s="346"/>
      <c r="M306" s="347"/>
      <c r="N306" s="1"/>
      <c r="O306" s="2"/>
      <c r="P306" s="194"/>
      <c r="Q306" s="343" t="str">
        <f t="shared" si="37"/>
        <v/>
      </c>
      <c r="R306" s="210" t="str">
        <f t="shared" si="38"/>
        <v/>
      </c>
      <c r="S306" s="211" t="str">
        <f t="shared" si="39"/>
        <v/>
      </c>
      <c r="T306" s="215"/>
      <c r="U306" s="213">
        <f t="shared" si="40"/>
        <v>0</v>
      </c>
      <c r="V306" s="217">
        <f t="shared" si="41"/>
        <v>0</v>
      </c>
      <c r="W306" s="215"/>
      <c r="X306" s="215"/>
      <c r="Y306" s="213">
        <f>IF(AB306="Y",COUNT(#REF!), "")</f>
        <v>0</v>
      </c>
      <c r="Z306" s="32"/>
      <c r="AA306" s="66" t="s">
        <v>1844</v>
      </c>
      <c r="AB306" s="64" t="s">
        <v>59</v>
      </c>
      <c r="AC306" s="68">
        <v>50.051307999999999</v>
      </c>
      <c r="AD306" s="68">
        <v>-122.539473</v>
      </c>
      <c r="AE306" s="65" t="s">
        <v>1845</v>
      </c>
      <c r="AF306" s="66">
        <v>8220</v>
      </c>
      <c r="AG306" s="66" t="s">
        <v>66</v>
      </c>
      <c r="AH306" s="66">
        <v>80</v>
      </c>
      <c r="AI306" s="66">
        <v>24</v>
      </c>
      <c r="AJ306" s="66" t="s">
        <v>57</v>
      </c>
      <c r="AK306" s="66" t="s">
        <v>62</v>
      </c>
      <c r="AL306" s="66" t="s">
        <v>57</v>
      </c>
      <c r="AM306" s="66" t="s">
        <v>63</v>
      </c>
      <c r="AN306" s="63" t="str">
        <f t="shared" si="42"/>
        <v>Samahquam*</v>
      </c>
      <c r="AO306" s="67" t="str">
        <f t="shared" si="43"/>
        <v>FALSE</v>
      </c>
      <c r="AP306" s="67" t="str">
        <f t="shared" si="44"/>
        <v>FALSE</v>
      </c>
    </row>
    <row r="307" spans="2:42" x14ac:dyDescent="0.25">
      <c r="B307" s="174">
        <v>8222</v>
      </c>
      <c r="C307" s="6" t="str">
        <f t="shared" si="36"/>
        <v>Tipella</v>
      </c>
      <c r="D307" s="4" t="s">
        <v>57</v>
      </c>
      <c r="E307" s="5" t="s">
        <v>57</v>
      </c>
      <c r="F307" s="5" t="s">
        <v>57</v>
      </c>
      <c r="G307" s="5" t="s">
        <v>2541</v>
      </c>
      <c r="H307" s="5" t="s">
        <v>2540</v>
      </c>
      <c r="I307" s="299"/>
      <c r="J307" s="346"/>
      <c r="K307" s="346"/>
      <c r="L307" s="346"/>
      <c r="M307" s="347"/>
      <c r="N307" s="1"/>
      <c r="O307" s="2"/>
      <c r="P307" s="194"/>
      <c r="Q307" s="343" t="str">
        <f t="shared" si="37"/>
        <v/>
      </c>
      <c r="R307" s="210" t="str">
        <f t="shared" si="38"/>
        <v/>
      </c>
      <c r="S307" s="211" t="str">
        <f t="shared" si="39"/>
        <v/>
      </c>
      <c r="T307" s="215"/>
      <c r="U307" s="213">
        <f t="shared" si="40"/>
        <v>0</v>
      </c>
      <c r="V307" s="217">
        <f t="shared" si="41"/>
        <v>0</v>
      </c>
      <c r="W307" s="215"/>
      <c r="X307" s="215"/>
      <c r="Y307" s="213" t="str">
        <f>IF(AB307="Y",COUNT(#REF!), "")</f>
        <v/>
      </c>
      <c r="Z307" s="32"/>
      <c r="AA307" s="64" t="s">
        <v>2189</v>
      </c>
      <c r="AB307" s="66" t="s">
        <v>72</v>
      </c>
      <c r="AC307" s="65">
        <v>49.744624999999999</v>
      </c>
      <c r="AD307" s="65">
        <v>-122.153829</v>
      </c>
      <c r="AE307" s="65" t="s">
        <v>2190</v>
      </c>
      <c r="AF307" s="64">
        <v>8222</v>
      </c>
      <c r="AG307" s="64" t="s">
        <v>74</v>
      </c>
      <c r="AH307" s="64">
        <v>11</v>
      </c>
      <c r="AI307" s="64">
        <v>9</v>
      </c>
      <c r="AJ307" s="64" t="s">
        <v>57</v>
      </c>
      <c r="AK307" s="64" t="s">
        <v>62</v>
      </c>
      <c r="AL307" s="66" t="s">
        <v>62</v>
      </c>
      <c r="AM307" s="66" t="s">
        <v>63</v>
      </c>
      <c r="AN307" s="63" t="str">
        <f t="shared" si="42"/>
        <v>Tipella</v>
      </c>
      <c r="AO307" s="67" t="str">
        <f t="shared" si="43"/>
        <v>FALSE</v>
      </c>
      <c r="AP307" s="67" t="str">
        <f t="shared" si="44"/>
        <v>FALSE</v>
      </c>
    </row>
    <row r="308" spans="2:42" x14ac:dyDescent="0.25">
      <c r="B308" s="174">
        <v>8223</v>
      </c>
      <c r="C308" s="6" t="str">
        <f t="shared" si="36"/>
        <v>Bear Creek</v>
      </c>
      <c r="D308" s="4" t="s">
        <v>57</v>
      </c>
      <c r="E308" s="5" t="s">
        <v>63</v>
      </c>
      <c r="F308" s="5" t="s">
        <v>57</v>
      </c>
      <c r="G308" s="5" t="s">
        <v>2541</v>
      </c>
      <c r="H308" s="5" t="s">
        <v>2540</v>
      </c>
      <c r="I308" s="299"/>
      <c r="J308" s="346"/>
      <c r="K308" s="346"/>
      <c r="L308" s="346"/>
      <c r="M308" s="347"/>
      <c r="N308" s="1"/>
      <c r="O308" s="2"/>
      <c r="P308" s="194"/>
      <c r="Q308" s="343" t="str">
        <f t="shared" si="37"/>
        <v/>
      </c>
      <c r="R308" s="210" t="str">
        <f t="shared" si="38"/>
        <v/>
      </c>
      <c r="S308" s="211" t="str">
        <f t="shared" si="39"/>
        <v/>
      </c>
      <c r="T308" s="215"/>
      <c r="U308" s="213">
        <f t="shared" si="40"/>
        <v>0</v>
      </c>
      <c r="V308" s="217">
        <f t="shared" si="41"/>
        <v>0</v>
      </c>
      <c r="W308" s="215"/>
      <c r="X308" s="215"/>
      <c r="Y308" s="213" t="str">
        <f>IF(AB308="Y",COUNT(#REF!), "")</f>
        <v/>
      </c>
      <c r="Z308" s="32"/>
      <c r="AA308" s="66" t="s">
        <v>203</v>
      </c>
      <c r="AB308" s="66" t="s">
        <v>72</v>
      </c>
      <c r="AC308" s="68">
        <v>49.528979999999997</v>
      </c>
      <c r="AD308" s="68">
        <v>-121.761295</v>
      </c>
      <c r="AE308" s="65" t="s">
        <v>204</v>
      </c>
      <c r="AF308" s="66">
        <v>8223</v>
      </c>
      <c r="AG308" s="66" t="s">
        <v>74</v>
      </c>
      <c r="AH308" s="66">
        <v>1</v>
      </c>
      <c r="AI308" s="66">
        <v>5</v>
      </c>
      <c r="AJ308" s="66" t="s">
        <v>57</v>
      </c>
      <c r="AK308" s="66" t="s">
        <v>62</v>
      </c>
      <c r="AL308" s="66" t="s">
        <v>57</v>
      </c>
      <c r="AM308" s="66" t="s">
        <v>63</v>
      </c>
      <c r="AN308" s="63" t="str">
        <f t="shared" si="42"/>
        <v>Bear Creek</v>
      </c>
      <c r="AO308" s="67" t="str">
        <f t="shared" si="43"/>
        <v>FALSE</v>
      </c>
      <c r="AP308" s="67" t="str">
        <f t="shared" si="44"/>
        <v>FALSE</v>
      </c>
    </row>
    <row r="309" spans="2:42" x14ac:dyDescent="0.25">
      <c r="B309" s="174">
        <v>8224</v>
      </c>
      <c r="C309" s="6" t="str">
        <f t="shared" si="36"/>
        <v>Silver River</v>
      </c>
      <c r="D309" s="4" t="s">
        <v>57</v>
      </c>
      <c r="E309" s="5" t="s">
        <v>57</v>
      </c>
      <c r="F309" s="5" t="s">
        <v>57</v>
      </c>
      <c r="G309" s="5" t="s">
        <v>2541</v>
      </c>
      <c r="H309" s="5" t="s">
        <v>2540</v>
      </c>
      <c r="I309" s="299"/>
      <c r="J309" s="346"/>
      <c r="K309" s="346"/>
      <c r="L309" s="346"/>
      <c r="M309" s="347"/>
      <c r="N309" s="1"/>
      <c r="O309" s="2"/>
      <c r="P309" s="194"/>
      <c r="Q309" s="343" t="str">
        <f t="shared" si="37"/>
        <v/>
      </c>
      <c r="R309" s="210" t="str">
        <f t="shared" si="38"/>
        <v/>
      </c>
      <c r="S309" s="211" t="str">
        <f t="shared" si="39"/>
        <v/>
      </c>
      <c r="T309" s="215"/>
      <c r="U309" s="213">
        <f t="shared" si="40"/>
        <v>0</v>
      </c>
      <c r="V309" s="217">
        <f t="shared" si="41"/>
        <v>0</v>
      </c>
      <c r="W309" s="215"/>
      <c r="X309" s="215"/>
      <c r="Y309" s="213" t="str">
        <f>IF(AB309="Y",COUNT(#REF!), "")</f>
        <v/>
      </c>
      <c r="Z309" s="32"/>
      <c r="AA309" s="64" t="s">
        <v>1948</v>
      </c>
      <c r="AB309" s="64" t="s">
        <v>72</v>
      </c>
      <c r="AC309" s="65">
        <v>49.575589999999998</v>
      </c>
      <c r="AD309" s="65">
        <v>-121.818071</v>
      </c>
      <c r="AE309" s="65" t="s">
        <v>1949</v>
      </c>
      <c r="AF309" s="64">
        <v>8224</v>
      </c>
      <c r="AG309" s="64" t="s">
        <v>74</v>
      </c>
      <c r="AH309" s="64">
        <v>1</v>
      </c>
      <c r="AI309" s="64">
        <v>5</v>
      </c>
      <c r="AJ309" s="64" t="s">
        <v>57</v>
      </c>
      <c r="AK309" s="64" t="s">
        <v>62</v>
      </c>
      <c r="AL309" s="66" t="s">
        <v>62</v>
      </c>
      <c r="AM309" s="66" t="s">
        <v>63</v>
      </c>
      <c r="AN309" s="63" t="str">
        <f t="shared" si="42"/>
        <v>Silver River</v>
      </c>
      <c r="AO309" s="67" t="str">
        <f t="shared" si="43"/>
        <v>FALSE</v>
      </c>
      <c r="AP309" s="67" t="str">
        <f t="shared" si="44"/>
        <v>FALSE</v>
      </c>
    </row>
    <row r="310" spans="2:42" x14ac:dyDescent="0.25">
      <c r="B310" s="174">
        <v>8225</v>
      </c>
      <c r="C310" s="6" t="str">
        <f t="shared" si="36"/>
        <v>Dogwood Valley</v>
      </c>
      <c r="D310" s="4" t="s">
        <v>57</v>
      </c>
      <c r="E310" s="5" t="s">
        <v>62</v>
      </c>
      <c r="F310" s="5" t="s">
        <v>62</v>
      </c>
      <c r="G310" s="5" t="s">
        <v>2541</v>
      </c>
      <c r="H310" s="5" t="s">
        <v>2540</v>
      </c>
      <c r="I310" s="299"/>
      <c r="J310" s="346"/>
      <c r="K310" s="346"/>
      <c r="L310" s="346"/>
      <c r="M310" s="347"/>
      <c r="N310" s="1"/>
      <c r="O310" s="2"/>
      <c r="P310" s="194"/>
      <c r="Q310" s="343" t="str">
        <f t="shared" si="37"/>
        <v/>
      </c>
      <c r="R310" s="210" t="str">
        <f t="shared" si="38"/>
        <v/>
      </c>
      <c r="S310" s="211" t="str">
        <f t="shared" si="39"/>
        <v/>
      </c>
      <c r="T310" s="215"/>
      <c r="U310" s="213">
        <f t="shared" si="40"/>
        <v>0</v>
      </c>
      <c r="V310" s="217">
        <f t="shared" si="41"/>
        <v>0</v>
      </c>
      <c r="W310" s="215"/>
      <c r="X310" s="215"/>
      <c r="Y310" s="213" t="str">
        <f>IF(AB310="Y",COUNT(#REF!), "")</f>
        <v/>
      </c>
      <c r="Z310" s="32"/>
      <c r="AA310" s="66" t="s">
        <v>634</v>
      </c>
      <c r="AB310" s="66" t="s">
        <v>72</v>
      </c>
      <c r="AC310" s="68">
        <v>49.484456000000002</v>
      </c>
      <c r="AD310" s="68">
        <v>-121.425192</v>
      </c>
      <c r="AE310" s="65" t="s">
        <v>635</v>
      </c>
      <c r="AF310" s="66">
        <v>8225</v>
      </c>
      <c r="AG310" s="66" t="s">
        <v>74</v>
      </c>
      <c r="AH310" s="66">
        <v>179</v>
      </c>
      <c r="AI310" s="66">
        <v>103</v>
      </c>
      <c r="AJ310" s="66" t="s">
        <v>57</v>
      </c>
      <c r="AK310" s="66" t="s">
        <v>62</v>
      </c>
      <c r="AL310" s="66" t="s">
        <v>62</v>
      </c>
      <c r="AM310" s="66" t="s">
        <v>63</v>
      </c>
      <c r="AN310" s="63" t="str">
        <f t="shared" si="42"/>
        <v>Dogwood Valley</v>
      </c>
      <c r="AO310" s="67" t="str">
        <f t="shared" si="43"/>
        <v>FALSE</v>
      </c>
      <c r="AP310" s="67" t="str">
        <f t="shared" si="44"/>
        <v>FALSE</v>
      </c>
    </row>
    <row r="311" spans="2:42" x14ac:dyDescent="0.25">
      <c r="B311" s="174">
        <v>8226</v>
      </c>
      <c r="C311" s="6" t="str">
        <f t="shared" si="36"/>
        <v>Squeah</v>
      </c>
      <c r="D311" s="4" t="s">
        <v>57</v>
      </c>
      <c r="E311" s="5" t="s">
        <v>57</v>
      </c>
      <c r="F311" s="5" t="s">
        <v>62</v>
      </c>
      <c r="G311" s="5" t="s">
        <v>2541</v>
      </c>
      <c r="H311" s="5" t="s">
        <v>2540</v>
      </c>
      <c r="I311" s="299"/>
      <c r="J311" s="346"/>
      <c r="K311" s="346"/>
      <c r="L311" s="346"/>
      <c r="M311" s="347"/>
      <c r="N311" s="1"/>
      <c r="O311" s="2"/>
      <c r="P311" s="194"/>
      <c r="Q311" s="343" t="str">
        <f t="shared" si="37"/>
        <v/>
      </c>
      <c r="R311" s="210" t="str">
        <f t="shared" si="38"/>
        <v/>
      </c>
      <c r="S311" s="211" t="str">
        <f t="shared" si="39"/>
        <v/>
      </c>
      <c r="T311" s="215"/>
      <c r="U311" s="213">
        <f t="shared" si="40"/>
        <v>0</v>
      </c>
      <c r="V311" s="217">
        <f t="shared" si="41"/>
        <v>0</v>
      </c>
      <c r="W311" s="215"/>
      <c r="X311" s="215"/>
      <c r="Y311" s="213" t="str">
        <f>IF(AB311="Y",COUNT(#REF!), "")</f>
        <v/>
      </c>
      <c r="Z311" s="32"/>
      <c r="AA311" s="64" t="s">
        <v>2071</v>
      </c>
      <c r="AB311" s="66" t="s">
        <v>72</v>
      </c>
      <c r="AC311" s="65">
        <v>49.504219999999997</v>
      </c>
      <c r="AD311" s="65">
        <v>-121.420497</v>
      </c>
      <c r="AE311" s="65" t="s">
        <v>2072</v>
      </c>
      <c r="AF311" s="64">
        <v>8226</v>
      </c>
      <c r="AG311" s="64" t="s">
        <v>74</v>
      </c>
      <c r="AH311" s="64">
        <v>179</v>
      </c>
      <c r="AI311" s="64">
        <v>103</v>
      </c>
      <c r="AJ311" s="64" t="s">
        <v>57</v>
      </c>
      <c r="AK311" s="64" t="s">
        <v>62</v>
      </c>
      <c r="AL311" s="66" t="s">
        <v>57</v>
      </c>
      <c r="AM311" s="66" t="s">
        <v>63</v>
      </c>
      <c r="AN311" s="63" t="str">
        <f t="shared" si="42"/>
        <v>Squeah</v>
      </c>
      <c r="AO311" s="67" t="str">
        <f t="shared" si="43"/>
        <v>FALSE</v>
      </c>
      <c r="AP311" s="67" t="str">
        <f t="shared" si="44"/>
        <v>FALSE</v>
      </c>
    </row>
    <row r="312" spans="2:42" x14ac:dyDescent="0.25">
      <c r="B312" s="174">
        <v>8228</v>
      </c>
      <c r="C312" s="6" t="str">
        <f t="shared" si="36"/>
        <v>Yale*</v>
      </c>
      <c r="D312" s="4" t="s">
        <v>57</v>
      </c>
      <c r="E312" s="5" t="s">
        <v>62</v>
      </c>
      <c r="F312" s="5" t="s">
        <v>62</v>
      </c>
      <c r="G312" s="5" t="s">
        <v>2541</v>
      </c>
      <c r="H312" s="5" t="s">
        <v>2540</v>
      </c>
      <c r="I312" s="299"/>
      <c r="J312" s="346"/>
      <c r="K312" s="346"/>
      <c r="L312" s="346"/>
      <c r="M312" s="347"/>
      <c r="N312" s="1"/>
      <c r="O312" s="2"/>
      <c r="P312" s="194"/>
      <c r="Q312" s="343" t="str">
        <f t="shared" si="37"/>
        <v/>
      </c>
      <c r="R312" s="210" t="str">
        <f t="shared" si="38"/>
        <v/>
      </c>
      <c r="S312" s="211" t="str">
        <f t="shared" si="39"/>
        <v/>
      </c>
      <c r="T312" s="215"/>
      <c r="U312" s="213">
        <f t="shared" si="40"/>
        <v>0</v>
      </c>
      <c r="V312" s="217">
        <f t="shared" si="41"/>
        <v>0</v>
      </c>
      <c r="W312" s="215"/>
      <c r="X312" s="215"/>
      <c r="Y312" s="213">
        <f>IF(AB312="Y",COUNT(#REF!), "")</f>
        <v>0</v>
      </c>
      <c r="Z312" s="32"/>
      <c r="AA312" s="66" t="s">
        <v>2468</v>
      </c>
      <c r="AB312" s="64" t="s">
        <v>59</v>
      </c>
      <c r="AC312" s="68">
        <v>49.471156999999998</v>
      </c>
      <c r="AD312" s="68">
        <v>-121.425282</v>
      </c>
      <c r="AE312" s="65" t="s">
        <v>2469</v>
      </c>
      <c r="AF312" s="66">
        <v>8228</v>
      </c>
      <c r="AG312" s="66" t="s">
        <v>66</v>
      </c>
      <c r="AH312" s="66">
        <v>179</v>
      </c>
      <c r="AI312" s="66">
        <v>103</v>
      </c>
      <c r="AJ312" s="66" t="s">
        <v>57</v>
      </c>
      <c r="AK312" s="66" t="s">
        <v>62</v>
      </c>
      <c r="AL312" s="66" t="s">
        <v>62</v>
      </c>
      <c r="AM312" s="66" t="s">
        <v>63</v>
      </c>
      <c r="AN312" s="63" t="str">
        <f t="shared" si="42"/>
        <v>Yale*</v>
      </c>
      <c r="AO312" s="67" t="str">
        <f t="shared" si="43"/>
        <v>FALSE</v>
      </c>
      <c r="AP312" s="67" t="str">
        <f t="shared" si="44"/>
        <v>FALSE</v>
      </c>
    </row>
    <row r="313" spans="2:42" x14ac:dyDescent="0.25">
      <c r="B313" s="174">
        <v>8229</v>
      </c>
      <c r="C313" s="6" t="str">
        <f t="shared" si="36"/>
        <v>Spuzzum</v>
      </c>
      <c r="D313" s="4" t="s">
        <v>62</v>
      </c>
      <c r="E313" s="5" t="s">
        <v>62</v>
      </c>
      <c r="F313" s="5" t="s">
        <v>62</v>
      </c>
      <c r="G313" s="5" t="s">
        <v>2541</v>
      </c>
      <c r="H313" s="5" t="s">
        <v>2540</v>
      </c>
      <c r="I313" s="299"/>
      <c r="J313" s="346"/>
      <c r="K313" s="346"/>
      <c r="L313" s="346"/>
      <c r="M313" s="347"/>
      <c r="N313" s="1"/>
      <c r="O313" s="2"/>
      <c r="P313" s="194"/>
      <c r="Q313" s="343" t="str">
        <f t="shared" si="37"/>
        <v/>
      </c>
      <c r="R313" s="210" t="str">
        <f t="shared" si="38"/>
        <v/>
      </c>
      <c r="S313" s="211" t="str">
        <f t="shared" si="39"/>
        <v/>
      </c>
      <c r="T313" s="215"/>
      <c r="U313" s="213">
        <f t="shared" si="40"/>
        <v>0</v>
      </c>
      <c r="V313" s="217">
        <f t="shared" si="41"/>
        <v>0</v>
      </c>
      <c r="W313" s="215"/>
      <c r="X313" s="215"/>
      <c r="Y313" s="213" t="str">
        <f>IF(AB313="Y",COUNT(#REF!), "")</f>
        <v/>
      </c>
      <c r="Z313" s="32"/>
      <c r="AA313" s="64" t="s">
        <v>2062</v>
      </c>
      <c r="AB313" s="66" t="s">
        <v>72</v>
      </c>
      <c r="AC313" s="65">
        <v>49.688639999999999</v>
      </c>
      <c r="AD313" s="65">
        <v>-121.41675499999999</v>
      </c>
      <c r="AE313" s="65" t="s">
        <v>2063</v>
      </c>
      <c r="AF313" s="64">
        <v>8229</v>
      </c>
      <c r="AG313" s="64" t="s">
        <v>74</v>
      </c>
      <c r="AH313" s="64">
        <v>22</v>
      </c>
      <c r="AI313" s="64">
        <v>17</v>
      </c>
      <c r="AJ313" s="64" t="s">
        <v>57</v>
      </c>
      <c r="AK313" s="64" t="s">
        <v>62</v>
      </c>
      <c r="AL313" s="66" t="s">
        <v>57</v>
      </c>
      <c r="AM313" s="66" t="s">
        <v>63</v>
      </c>
      <c r="AN313" s="63" t="str">
        <f t="shared" si="42"/>
        <v>Spuzzum</v>
      </c>
      <c r="AO313" s="67" t="str">
        <f t="shared" si="43"/>
        <v>FALSE</v>
      </c>
      <c r="AP313" s="67" t="str">
        <f t="shared" si="44"/>
        <v>FALSE</v>
      </c>
    </row>
    <row r="314" spans="2:42" x14ac:dyDescent="0.25">
      <c r="B314" s="174">
        <v>8231</v>
      </c>
      <c r="C314" s="6" t="str">
        <f t="shared" si="36"/>
        <v>North Bend</v>
      </c>
      <c r="D314" s="4" t="s">
        <v>62</v>
      </c>
      <c r="E314" s="5" t="s">
        <v>62</v>
      </c>
      <c r="F314" s="5" t="s">
        <v>62</v>
      </c>
      <c r="G314" s="5" t="s">
        <v>2541</v>
      </c>
      <c r="H314" s="5" t="s">
        <v>2540</v>
      </c>
      <c r="I314" s="299"/>
      <c r="J314" s="346"/>
      <c r="K314" s="346"/>
      <c r="L314" s="346"/>
      <c r="M314" s="347"/>
      <c r="N314" s="1"/>
      <c r="O314" s="2"/>
      <c r="P314" s="194"/>
      <c r="Q314" s="343" t="str">
        <f t="shared" si="37"/>
        <v/>
      </c>
      <c r="R314" s="210" t="str">
        <f t="shared" si="38"/>
        <v/>
      </c>
      <c r="S314" s="211" t="str">
        <f t="shared" si="39"/>
        <v/>
      </c>
      <c r="T314" s="215"/>
      <c r="U314" s="213">
        <f t="shared" si="40"/>
        <v>0</v>
      </c>
      <c r="V314" s="217">
        <f t="shared" si="41"/>
        <v>0</v>
      </c>
      <c r="W314" s="215"/>
      <c r="X314" s="215"/>
      <c r="Y314" s="213" t="str">
        <f>IF(AB314="Y",COUNT(#REF!), "")</f>
        <v/>
      </c>
      <c r="Z314" s="32"/>
      <c r="AA314" s="66" t="s">
        <v>1514</v>
      </c>
      <c r="AB314" s="66" t="s">
        <v>72</v>
      </c>
      <c r="AC314" s="68">
        <v>49.883299000000001</v>
      </c>
      <c r="AD314" s="68">
        <v>-121.44999900000001</v>
      </c>
      <c r="AE314" s="65" t="s">
        <v>1515</v>
      </c>
      <c r="AF314" s="66">
        <v>8231</v>
      </c>
      <c r="AG314" s="66" t="s">
        <v>74</v>
      </c>
      <c r="AH314" s="66">
        <v>96</v>
      </c>
      <c r="AI314" s="66">
        <v>83</v>
      </c>
      <c r="AJ314" s="66" t="s">
        <v>62</v>
      </c>
      <c r="AK314" s="66" t="s">
        <v>57</v>
      </c>
      <c r="AL314" s="66" t="s">
        <v>62</v>
      </c>
      <c r="AM314" s="66" t="s">
        <v>63</v>
      </c>
      <c r="AN314" s="63" t="str">
        <f t="shared" si="42"/>
        <v>North Bend</v>
      </c>
      <c r="AO314" s="67" t="str">
        <f t="shared" si="43"/>
        <v>FALSE</v>
      </c>
      <c r="AP314" s="67" t="str">
        <f t="shared" si="44"/>
        <v>FALSE</v>
      </c>
    </row>
    <row r="315" spans="2:42" x14ac:dyDescent="0.25">
      <c r="B315" s="174">
        <v>8232</v>
      </c>
      <c r="C315" s="6" t="str">
        <f t="shared" si="36"/>
        <v>Boston Bar</v>
      </c>
      <c r="D315" s="4" t="s">
        <v>62</v>
      </c>
      <c r="E315" s="5" t="s">
        <v>62</v>
      </c>
      <c r="F315" s="5" t="s">
        <v>62</v>
      </c>
      <c r="G315" s="5" t="s">
        <v>2541</v>
      </c>
      <c r="H315" s="5" t="s">
        <v>2540</v>
      </c>
      <c r="I315" s="299"/>
      <c r="J315" s="346"/>
      <c r="K315" s="346"/>
      <c r="L315" s="346"/>
      <c r="M315" s="347"/>
      <c r="N315" s="1"/>
      <c r="O315" s="2"/>
      <c r="P315" s="194"/>
      <c r="Q315" s="343" t="str">
        <f t="shared" si="37"/>
        <v/>
      </c>
      <c r="R315" s="210" t="str">
        <f t="shared" si="38"/>
        <v/>
      </c>
      <c r="S315" s="211" t="str">
        <f t="shared" si="39"/>
        <v/>
      </c>
      <c r="T315" s="215"/>
      <c r="U315" s="213">
        <f t="shared" si="40"/>
        <v>0</v>
      </c>
      <c r="V315" s="217">
        <f t="shared" si="41"/>
        <v>0</v>
      </c>
      <c r="W315" s="215"/>
      <c r="X315" s="215"/>
      <c r="Y315" s="213" t="str">
        <f>IF(AB315="Y",COUNT(#REF!), "")</f>
        <v/>
      </c>
      <c r="Z315" s="32"/>
      <c r="AA315" s="64" t="s">
        <v>300</v>
      </c>
      <c r="AB315" s="64" t="s">
        <v>72</v>
      </c>
      <c r="AC315" s="65">
        <v>49.862439999999999</v>
      </c>
      <c r="AD315" s="65">
        <v>-121.443288</v>
      </c>
      <c r="AE315" s="65" t="s">
        <v>301</v>
      </c>
      <c r="AF315" s="64">
        <v>8232</v>
      </c>
      <c r="AG315" s="64" t="s">
        <v>74</v>
      </c>
      <c r="AH315" s="64">
        <v>232</v>
      </c>
      <c r="AI315" s="64">
        <v>165</v>
      </c>
      <c r="AJ315" s="64" t="s">
        <v>62</v>
      </c>
      <c r="AK315" s="64" t="s">
        <v>57</v>
      </c>
      <c r="AL315" s="66" t="s">
        <v>57</v>
      </c>
      <c r="AM315" s="66" t="s">
        <v>63</v>
      </c>
      <c r="AN315" s="63" t="str">
        <f t="shared" si="42"/>
        <v>Boston Bar</v>
      </c>
      <c r="AO315" s="67" t="str">
        <f t="shared" si="43"/>
        <v>FALSE</v>
      </c>
      <c r="AP315" s="67" t="str">
        <f t="shared" si="44"/>
        <v>FALSE</v>
      </c>
    </row>
    <row r="316" spans="2:42" x14ac:dyDescent="0.25">
      <c r="B316" s="174">
        <v>8236</v>
      </c>
      <c r="C316" s="6" t="str">
        <f t="shared" si="36"/>
        <v>Lytton*</v>
      </c>
      <c r="D316" s="4" t="s">
        <v>57</v>
      </c>
      <c r="E316" s="5" t="s">
        <v>57</v>
      </c>
      <c r="F316" s="5" t="s">
        <v>62</v>
      </c>
      <c r="G316" s="5" t="s">
        <v>2550</v>
      </c>
      <c r="H316" s="5" t="s">
        <v>2538</v>
      </c>
      <c r="I316" s="299"/>
      <c r="J316" s="346"/>
      <c r="K316" s="346"/>
      <c r="L316" s="346"/>
      <c r="M316" s="347"/>
      <c r="N316" s="1"/>
      <c r="O316" s="2"/>
      <c r="P316" s="194"/>
      <c r="Q316" s="343" t="str">
        <f t="shared" si="37"/>
        <v/>
      </c>
      <c r="R316" s="210" t="str">
        <f t="shared" si="38"/>
        <v/>
      </c>
      <c r="S316" s="211" t="str">
        <f t="shared" si="39"/>
        <v/>
      </c>
      <c r="T316" s="215"/>
      <c r="U316" s="213">
        <f t="shared" si="40"/>
        <v>0</v>
      </c>
      <c r="V316" s="217">
        <f t="shared" si="41"/>
        <v>0</v>
      </c>
      <c r="W316" s="215"/>
      <c r="X316" s="215"/>
      <c r="Y316" s="213">
        <f>IF(AB316="Y",COUNT(#REF!), "")</f>
        <v>0</v>
      </c>
      <c r="Z316" s="32"/>
      <c r="AA316" s="66" t="s">
        <v>1268</v>
      </c>
      <c r="AB316" s="64" t="s">
        <v>59</v>
      </c>
      <c r="AC316" s="68">
        <v>50.200935000000001</v>
      </c>
      <c r="AD316" s="68">
        <v>-121.57214</v>
      </c>
      <c r="AE316" s="65" t="s">
        <v>1270</v>
      </c>
      <c r="AF316" s="66">
        <v>8236</v>
      </c>
      <c r="AG316" s="66" t="s">
        <v>66</v>
      </c>
      <c r="AH316" s="66">
        <v>43</v>
      </c>
      <c r="AI316" s="66">
        <v>18</v>
      </c>
      <c r="AJ316" s="66" t="s">
        <v>57</v>
      </c>
      <c r="AK316" s="66" t="s">
        <v>57</v>
      </c>
      <c r="AL316" s="66" t="s">
        <v>62</v>
      </c>
      <c r="AM316" s="66" t="s">
        <v>63</v>
      </c>
      <c r="AN316" s="63" t="str">
        <f t="shared" si="42"/>
        <v>Lytton*</v>
      </c>
      <c r="AO316" s="67" t="str">
        <f t="shared" si="43"/>
        <v>FALSE</v>
      </c>
      <c r="AP316" s="67" t="str">
        <f t="shared" si="44"/>
        <v>FALSE</v>
      </c>
    </row>
    <row r="317" spans="2:42" x14ac:dyDescent="0.25">
      <c r="B317" s="174">
        <v>8237</v>
      </c>
      <c r="C317" s="6" t="str">
        <f t="shared" si="36"/>
        <v>Lytton</v>
      </c>
      <c r="D317" s="4" t="s">
        <v>62</v>
      </c>
      <c r="E317" s="5" t="s">
        <v>62</v>
      </c>
      <c r="F317" s="5" t="s">
        <v>62</v>
      </c>
      <c r="G317" s="5" t="s">
        <v>2550</v>
      </c>
      <c r="H317" s="5" t="s">
        <v>2538</v>
      </c>
      <c r="I317" s="299"/>
      <c r="J317" s="346"/>
      <c r="K317" s="346"/>
      <c r="L317" s="346"/>
      <c r="M317" s="347"/>
      <c r="N317" s="1"/>
      <c r="O317" s="2"/>
      <c r="P317" s="194"/>
      <c r="Q317" s="343" t="str">
        <f t="shared" si="37"/>
        <v/>
      </c>
      <c r="R317" s="210" t="str">
        <f t="shared" si="38"/>
        <v/>
      </c>
      <c r="S317" s="211" t="str">
        <f t="shared" si="39"/>
        <v/>
      </c>
      <c r="T317" s="215"/>
      <c r="U317" s="213">
        <f t="shared" si="40"/>
        <v>0</v>
      </c>
      <c r="V317" s="217">
        <f t="shared" si="41"/>
        <v>0</v>
      </c>
      <c r="W317" s="215"/>
      <c r="X317" s="215"/>
      <c r="Y317" s="213" t="str">
        <f>IF(AB317="Y",COUNT(#REF!), "")</f>
        <v/>
      </c>
      <c r="Z317" s="32"/>
      <c r="AA317" s="64" t="s">
        <v>1268</v>
      </c>
      <c r="AB317" s="66" t="s">
        <v>72</v>
      </c>
      <c r="AC317" s="65">
        <v>50.231566000000001</v>
      </c>
      <c r="AD317" s="65">
        <v>-121.58255699999999</v>
      </c>
      <c r="AE317" s="65" t="s">
        <v>1269</v>
      </c>
      <c r="AF317" s="64">
        <v>8237</v>
      </c>
      <c r="AG317" s="64" t="s">
        <v>74</v>
      </c>
      <c r="AH317" s="64">
        <v>607</v>
      </c>
      <c r="AI317" s="64">
        <v>276</v>
      </c>
      <c r="AJ317" s="64" t="s">
        <v>62</v>
      </c>
      <c r="AK317" s="64" t="s">
        <v>57</v>
      </c>
      <c r="AL317" s="66" t="s">
        <v>62</v>
      </c>
      <c r="AM317" s="66" t="s">
        <v>63</v>
      </c>
      <c r="AN317" s="63" t="str">
        <f t="shared" si="42"/>
        <v>Lytton</v>
      </c>
      <c r="AO317" s="67" t="str">
        <f t="shared" si="43"/>
        <v>FALSE</v>
      </c>
      <c r="AP317" s="67" t="str">
        <f t="shared" si="44"/>
        <v>FALSE</v>
      </c>
    </row>
    <row r="318" spans="2:42" x14ac:dyDescent="0.25">
      <c r="B318" s="174">
        <v>8239</v>
      </c>
      <c r="C318" s="6" t="str">
        <f t="shared" si="36"/>
        <v>Lower Nicola</v>
      </c>
      <c r="D318" s="4" t="s">
        <v>62</v>
      </c>
      <c r="E318" s="5" t="s">
        <v>62</v>
      </c>
      <c r="F318" s="5" t="s">
        <v>62</v>
      </c>
      <c r="G318" s="5" t="s">
        <v>2550</v>
      </c>
      <c r="H318" s="5" t="s">
        <v>2538</v>
      </c>
      <c r="I318" s="299"/>
      <c r="J318" s="346"/>
      <c r="K318" s="346"/>
      <c r="L318" s="346"/>
      <c r="M318" s="347"/>
      <c r="N318" s="1"/>
      <c r="O318" s="2"/>
      <c r="P318" s="194"/>
      <c r="Q318" s="343" t="str">
        <f t="shared" si="37"/>
        <v/>
      </c>
      <c r="R318" s="210" t="str">
        <f t="shared" si="38"/>
        <v/>
      </c>
      <c r="S318" s="211" t="str">
        <f t="shared" si="39"/>
        <v/>
      </c>
      <c r="T318" s="215"/>
      <c r="U318" s="213">
        <f t="shared" si="40"/>
        <v>0</v>
      </c>
      <c r="V318" s="217">
        <f t="shared" si="41"/>
        <v>0</v>
      </c>
      <c r="W318" s="215"/>
      <c r="X318" s="215"/>
      <c r="Y318" s="213" t="str">
        <f>IF(AB318="Y",COUNT(#REF!), "")</f>
        <v/>
      </c>
      <c r="Z318" s="32"/>
      <c r="AA318" s="64" t="s">
        <v>1252</v>
      </c>
      <c r="AB318" s="66" t="s">
        <v>72</v>
      </c>
      <c r="AC318" s="65">
        <v>50.159695999999997</v>
      </c>
      <c r="AD318" s="65">
        <v>-120.878304</v>
      </c>
      <c r="AE318" s="65" t="s">
        <v>1253</v>
      </c>
      <c r="AF318" s="64">
        <v>8239</v>
      </c>
      <c r="AG318" s="64" t="s">
        <v>74</v>
      </c>
      <c r="AH318" s="64">
        <v>1090</v>
      </c>
      <c r="AI318" s="64">
        <v>539</v>
      </c>
      <c r="AJ318" s="64" t="s">
        <v>57</v>
      </c>
      <c r="AK318" s="64" t="s">
        <v>62</v>
      </c>
      <c r="AL318" s="66" t="s">
        <v>57</v>
      </c>
      <c r="AM318" s="66" t="s">
        <v>63</v>
      </c>
      <c r="AN318" s="63" t="str">
        <f t="shared" si="42"/>
        <v>Lower Nicola</v>
      </c>
      <c r="AO318" s="67" t="str">
        <f t="shared" si="43"/>
        <v>FALSE</v>
      </c>
      <c r="AP318" s="67" t="str">
        <f t="shared" si="44"/>
        <v>FALSE</v>
      </c>
    </row>
    <row r="319" spans="2:42" x14ac:dyDescent="0.25">
      <c r="B319" s="174">
        <v>8240</v>
      </c>
      <c r="C319" s="6" t="str">
        <f t="shared" si="36"/>
        <v>Merritt</v>
      </c>
      <c r="D319" s="4" t="s">
        <v>62</v>
      </c>
      <c r="E319" s="5" t="s">
        <v>62</v>
      </c>
      <c r="F319" s="5" t="s">
        <v>62</v>
      </c>
      <c r="G319" s="5" t="s">
        <v>2550</v>
      </c>
      <c r="H319" s="5" t="s">
        <v>2538</v>
      </c>
      <c r="I319" s="299"/>
      <c r="J319" s="346"/>
      <c r="K319" s="346"/>
      <c r="L319" s="346"/>
      <c r="M319" s="347"/>
      <c r="N319" s="1"/>
      <c r="O319" s="2"/>
      <c r="P319" s="194"/>
      <c r="Q319" s="343" t="str">
        <f t="shared" si="37"/>
        <v/>
      </c>
      <c r="R319" s="210" t="str">
        <f t="shared" si="38"/>
        <v/>
      </c>
      <c r="S319" s="211" t="str">
        <f t="shared" si="39"/>
        <v/>
      </c>
      <c r="T319" s="215"/>
      <c r="U319" s="213">
        <f t="shared" si="40"/>
        <v>0</v>
      </c>
      <c r="V319" s="217">
        <f t="shared" si="41"/>
        <v>0</v>
      </c>
      <c r="W319" s="215"/>
      <c r="X319" s="215"/>
      <c r="Y319" s="213" t="str">
        <f>IF(AB319="Y",COUNT(#REF!), "")</f>
        <v/>
      </c>
      <c r="Z319" s="32"/>
      <c r="AA319" s="64" t="s">
        <v>1358</v>
      </c>
      <c r="AB319" s="66" t="s">
        <v>72</v>
      </c>
      <c r="AC319" s="65">
        <v>50.111407999999997</v>
      </c>
      <c r="AD319" s="65">
        <v>-120.789691</v>
      </c>
      <c r="AE319" s="65" t="s">
        <v>1359</v>
      </c>
      <c r="AF319" s="64">
        <v>8240</v>
      </c>
      <c r="AG319" s="64" t="s">
        <v>74</v>
      </c>
      <c r="AH319" s="64">
        <v>2977</v>
      </c>
      <c r="AI319" s="64">
        <v>1433</v>
      </c>
      <c r="AJ319" s="64" t="s">
        <v>62</v>
      </c>
      <c r="AK319" s="64" t="s">
        <v>57</v>
      </c>
      <c r="AL319" s="66" t="s">
        <v>57</v>
      </c>
      <c r="AM319" s="66" t="s">
        <v>63</v>
      </c>
      <c r="AN319" s="63" t="str">
        <f t="shared" si="42"/>
        <v>Merritt</v>
      </c>
      <c r="AO319" s="67" t="str">
        <f t="shared" si="43"/>
        <v>FALSE</v>
      </c>
      <c r="AP319" s="67" t="str">
        <f t="shared" si="44"/>
        <v>FALSE</v>
      </c>
    </row>
    <row r="320" spans="2:42" x14ac:dyDescent="0.25">
      <c r="B320" s="174">
        <v>8244</v>
      </c>
      <c r="C320" s="6" t="str">
        <f t="shared" si="36"/>
        <v>Lytton*</v>
      </c>
      <c r="D320" s="4" t="s">
        <v>57</v>
      </c>
      <c r="E320" s="5" t="s">
        <v>57</v>
      </c>
      <c r="F320" s="5" t="s">
        <v>62</v>
      </c>
      <c r="G320" s="5" t="s">
        <v>2550</v>
      </c>
      <c r="H320" s="5" t="s">
        <v>2538</v>
      </c>
      <c r="I320" s="299"/>
      <c r="J320" s="346"/>
      <c r="K320" s="346"/>
      <c r="L320" s="346"/>
      <c r="M320" s="347"/>
      <c r="N320" s="1"/>
      <c r="O320" s="2"/>
      <c r="P320" s="194"/>
      <c r="Q320" s="343" t="str">
        <f t="shared" si="37"/>
        <v/>
      </c>
      <c r="R320" s="210" t="str">
        <f t="shared" si="38"/>
        <v/>
      </c>
      <c r="S320" s="211" t="str">
        <f t="shared" si="39"/>
        <v/>
      </c>
      <c r="T320" s="215"/>
      <c r="U320" s="213">
        <f t="shared" si="40"/>
        <v>0</v>
      </c>
      <c r="V320" s="217">
        <f t="shared" si="41"/>
        <v>0</v>
      </c>
      <c r="W320" s="215"/>
      <c r="X320" s="215"/>
      <c r="Y320" s="213">
        <f>IF(AB320="Y",COUNT(#REF!), "")</f>
        <v>0</v>
      </c>
      <c r="Z320" s="32"/>
      <c r="AA320" s="64" t="s">
        <v>1268</v>
      </c>
      <c r="AB320" s="64" t="s">
        <v>59</v>
      </c>
      <c r="AC320" s="65">
        <v>50.304381999999997</v>
      </c>
      <c r="AD320" s="65">
        <v>-121.649164</v>
      </c>
      <c r="AE320" s="65" t="s">
        <v>1271</v>
      </c>
      <c r="AF320" s="64">
        <v>8244</v>
      </c>
      <c r="AG320" s="64" t="s">
        <v>66</v>
      </c>
      <c r="AH320" s="64">
        <v>27</v>
      </c>
      <c r="AI320" s="64">
        <v>12</v>
      </c>
      <c r="AJ320" s="64" t="s">
        <v>57</v>
      </c>
      <c r="AK320" s="64" t="s">
        <v>62</v>
      </c>
      <c r="AL320" s="66" t="s">
        <v>62</v>
      </c>
      <c r="AM320" s="66" t="s">
        <v>63</v>
      </c>
      <c r="AN320" s="63" t="str">
        <f t="shared" si="42"/>
        <v>Lytton*</v>
      </c>
      <c r="AO320" s="67" t="str">
        <f t="shared" si="43"/>
        <v>FALSE</v>
      </c>
      <c r="AP320" s="67" t="str">
        <f t="shared" si="44"/>
        <v>FALSE</v>
      </c>
    </row>
    <row r="321" spans="2:42" x14ac:dyDescent="0.25">
      <c r="B321" s="174">
        <v>8246</v>
      </c>
      <c r="C321" s="6" t="str">
        <f t="shared" si="36"/>
        <v>Lillooet</v>
      </c>
      <c r="D321" s="4" t="s">
        <v>57</v>
      </c>
      <c r="E321" s="5" t="s">
        <v>62</v>
      </c>
      <c r="F321" s="5" t="s">
        <v>62</v>
      </c>
      <c r="G321" s="5" t="s">
        <v>2545</v>
      </c>
      <c r="H321" s="5" t="s">
        <v>2540</v>
      </c>
      <c r="I321" s="299"/>
      <c r="J321" s="346"/>
      <c r="K321" s="346"/>
      <c r="L321" s="346"/>
      <c r="M321" s="347"/>
      <c r="N321" s="1"/>
      <c r="O321" s="2"/>
      <c r="P321" s="194"/>
      <c r="Q321" s="343" t="str">
        <f t="shared" si="37"/>
        <v/>
      </c>
      <c r="R321" s="210" t="str">
        <f t="shared" si="38"/>
        <v/>
      </c>
      <c r="S321" s="211" t="str">
        <f t="shared" si="39"/>
        <v/>
      </c>
      <c r="T321" s="215"/>
      <c r="U321" s="213">
        <f t="shared" si="40"/>
        <v>0</v>
      </c>
      <c r="V321" s="217">
        <f t="shared" si="41"/>
        <v>0</v>
      </c>
      <c r="W321" s="215"/>
      <c r="X321" s="215"/>
      <c r="Y321" s="213" t="str">
        <f>IF(AB321="Y",COUNT(#REF!), "")</f>
        <v/>
      </c>
      <c r="Z321" s="32"/>
      <c r="AA321" s="64" t="s">
        <v>1224</v>
      </c>
      <c r="AB321" s="66" t="s">
        <v>72</v>
      </c>
      <c r="AC321" s="65">
        <v>50.694057999999998</v>
      </c>
      <c r="AD321" s="65">
        <v>-121.93866199999999</v>
      </c>
      <c r="AE321" s="65" t="s">
        <v>1225</v>
      </c>
      <c r="AF321" s="64">
        <v>8246</v>
      </c>
      <c r="AG321" s="64" t="s">
        <v>74</v>
      </c>
      <c r="AH321" s="64">
        <v>1790</v>
      </c>
      <c r="AI321" s="64">
        <v>965</v>
      </c>
      <c r="AJ321" s="64" t="s">
        <v>57</v>
      </c>
      <c r="AK321" s="64" t="s">
        <v>62</v>
      </c>
      <c r="AL321" s="66" t="s">
        <v>62</v>
      </c>
      <c r="AM321" s="66" t="s">
        <v>63</v>
      </c>
      <c r="AN321" s="63" t="str">
        <f t="shared" si="42"/>
        <v>Lillooet</v>
      </c>
      <c r="AO321" s="67" t="str">
        <f t="shared" si="43"/>
        <v>FALSE</v>
      </c>
      <c r="AP321" s="67" t="str">
        <f t="shared" si="44"/>
        <v>FALSE</v>
      </c>
    </row>
    <row r="322" spans="2:42" x14ac:dyDescent="0.25">
      <c r="B322" s="174">
        <v>8251</v>
      </c>
      <c r="C322" s="6" t="str">
        <f t="shared" si="36"/>
        <v>South Shalalth</v>
      </c>
      <c r="D322" s="4" t="s">
        <v>57</v>
      </c>
      <c r="E322" s="5" t="s">
        <v>57</v>
      </c>
      <c r="F322" s="5" t="s">
        <v>57</v>
      </c>
      <c r="G322" s="5" t="s">
        <v>2545</v>
      </c>
      <c r="H322" s="5" t="s">
        <v>2540</v>
      </c>
      <c r="I322" s="299"/>
      <c r="J322" s="346"/>
      <c r="K322" s="346"/>
      <c r="L322" s="346"/>
      <c r="M322" s="347"/>
      <c r="N322" s="1"/>
      <c r="O322" s="2"/>
      <c r="P322" s="194"/>
      <c r="Q322" s="343" t="str">
        <f t="shared" si="37"/>
        <v/>
      </c>
      <c r="R322" s="210" t="str">
        <f t="shared" si="38"/>
        <v/>
      </c>
      <c r="S322" s="211" t="str">
        <f t="shared" si="39"/>
        <v/>
      </c>
      <c r="T322" s="215"/>
      <c r="U322" s="213">
        <f t="shared" si="40"/>
        <v>0</v>
      </c>
      <c r="V322" s="217">
        <f t="shared" si="41"/>
        <v>0</v>
      </c>
      <c r="W322" s="215"/>
      <c r="X322" s="215"/>
      <c r="Y322" s="213" t="str">
        <f>IF(AB322="Y",COUNT(#REF!), "")</f>
        <v/>
      </c>
      <c r="Z322" s="32"/>
      <c r="AA322" s="64" t="s">
        <v>2036</v>
      </c>
      <c r="AB322" s="64" t="s">
        <v>72</v>
      </c>
      <c r="AC322" s="65">
        <v>50.728830000000002</v>
      </c>
      <c r="AD322" s="65">
        <v>-122.244354</v>
      </c>
      <c r="AE322" s="65" t="s">
        <v>2037</v>
      </c>
      <c r="AF322" s="64">
        <v>8251</v>
      </c>
      <c r="AG322" s="64" t="s">
        <v>74</v>
      </c>
      <c r="AH322" s="64">
        <v>38</v>
      </c>
      <c r="AI322" s="64">
        <v>25</v>
      </c>
      <c r="AJ322" s="64" t="s">
        <v>57</v>
      </c>
      <c r="AK322" s="64" t="s">
        <v>62</v>
      </c>
      <c r="AL322" s="66" t="s">
        <v>57</v>
      </c>
      <c r="AM322" s="66" t="s">
        <v>63</v>
      </c>
      <c r="AN322" s="63" t="str">
        <f t="shared" si="42"/>
        <v>South Shalalth</v>
      </c>
      <c r="AO322" s="67" t="str">
        <f t="shared" si="43"/>
        <v>FALSE</v>
      </c>
      <c r="AP322" s="67" t="str">
        <f t="shared" si="44"/>
        <v>FALSE</v>
      </c>
    </row>
    <row r="323" spans="2:42" x14ac:dyDescent="0.25">
      <c r="B323" s="174">
        <v>8252</v>
      </c>
      <c r="C323" s="6" t="str">
        <f t="shared" si="36"/>
        <v>Seton Portage</v>
      </c>
      <c r="D323" s="4" t="s">
        <v>57</v>
      </c>
      <c r="E323" s="5" t="s">
        <v>57</v>
      </c>
      <c r="F323" s="5" t="s">
        <v>57</v>
      </c>
      <c r="G323" s="5" t="s">
        <v>2545</v>
      </c>
      <c r="H323" s="5" t="s">
        <v>2540</v>
      </c>
      <c r="I323" s="299"/>
      <c r="J323" s="346"/>
      <c r="K323" s="346"/>
      <c r="L323" s="346"/>
      <c r="M323" s="347"/>
      <c r="N323" s="1"/>
      <c r="O323" s="2"/>
      <c r="P323" s="194"/>
      <c r="Q323" s="343" t="str">
        <f t="shared" si="37"/>
        <v/>
      </c>
      <c r="R323" s="210" t="str">
        <f t="shared" si="38"/>
        <v/>
      </c>
      <c r="S323" s="211" t="str">
        <f t="shared" si="39"/>
        <v/>
      </c>
      <c r="T323" s="215"/>
      <c r="U323" s="213">
        <f t="shared" si="40"/>
        <v>0</v>
      </c>
      <c r="V323" s="217">
        <f t="shared" si="41"/>
        <v>0</v>
      </c>
      <c r="W323" s="215"/>
      <c r="X323" s="215"/>
      <c r="Y323" s="213" t="str">
        <f>IF(AB323="Y",COUNT(#REF!), "")</f>
        <v/>
      </c>
      <c r="Z323" s="32"/>
      <c r="AA323" s="66" t="s">
        <v>1889</v>
      </c>
      <c r="AB323" s="64" t="s">
        <v>72</v>
      </c>
      <c r="AC323" s="68">
        <v>50.706902999999997</v>
      </c>
      <c r="AD323" s="68">
        <v>-122.28895799999999</v>
      </c>
      <c r="AE323" s="65" t="s">
        <v>1890</v>
      </c>
      <c r="AF323" s="66">
        <v>8252</v>
      </c>
      <c r="AG323" s="66" t="s">
        <v>74</v>
      </c>
      <c r="AH323" s="66">
        <v>79</v>
      </c>
      <c r="AI323" s="66">
        <v>48</v>
      </c>
      <c r="AJ323" s="66" t="s">
        <v>57</v>
      </c>
      <c r="AK323" s="66" t="s">
        <v>62</v>
      </c>
      <c r="AL323" s="66" t="s">
        <v>57</v>
      </c>
      <c r="AM323" s="66" t="s">
        <v>63</v>
      </c>
      <c r="AN323" s="63" t="str">
        <f t="shared" si="42"/>
        <v>Seton Portage</v>
      </c>
      <c r="AO323" s="67" t="str">
        <f t="shared" si="43"/>
        <v>FALSE</v>
      </c>
      <c r="AP323" s="67" t="str">
        <f t="shared" si="44"/>
        <v>FALSE</v>
      </c>
    </row>
    <row r="324" spans="2:42" x14ac:dyDescent="0.25">
      <c r="B324" s="174">
        <v>8253</v>
      </c>
      <c r="C324" s="6" t="str">
        <f t="shared" si="36"/>
        <v>Seton Lake*</v>
      </c>
      <c r="D324" s="4" t="s">
        <v>57</v>
      </c>
      <c r="E324" s="5" t="s">
        <v>57</v>
      </c>
      <c r="F324" s="5" t="s">
        <v>57</v>
      </c>
      <c r="G324" s="5" t="s">
        <v>2545</v>
      </c>
      <c r="H324" s="5" t="s">
        <v>2540</v>
      </c>
      <c r="I324" s="299"/>
      <c r="J324" s="346"/>
      <c r="K324" s="346"/>
      <c r="L324" s="346"/>
      <c r="M324" s="347"/>
      <c r="N324" s="1"/>
      <c r="O324" s="2"/>
      <c r="P324" s="194"/>
      <c r="Q324" s="343" t="str">
        <f t="shared" si="37"/>
        <v/>
      </c>
      <c r="R324" s="210" t="str">
        <f t="shared" si="38"/>
        <v/>
      </c>
      <c r="S324" s="211" t="str">
        <f t="shared" si="39"/>
        <v/>
      </c>
      <c r="T324" s="215"/>
      <c r="U324" s="213">
        <f t="shared" si="40"/>
        <v>0</v>
      </c>
      <c r="V324" s="217">
        <f t="shared" si="41"/>
        <v>0</v>
      </c>
      <c r="W324" s="215"/>
      <c r="X324" s="215"/>
      <c r="Y324" s="213">
        <f>IF(AB324="Y",COUNT(#REF!), "")</f>
        <v>0</v>
      </c>
      <c r="Z324" s="32"/>
      <c r="AA324" s="64" t="s">
        <v>1887</v>
      </c>
      <c r="AB324" s="64" t="s">
        <v>59</v>
      </c>
      <c r="AC324" s="65">
        <v>50.704731000000002</v>
      </c>
      <c r="AD324" s="65">
        <v>-122.281307</v>
      </c>
      <c r="AE324" s="65" t="s">
        <v>1888</v>
      </c>
      <c r="AF324" s="64">
        <v>8253</v>
      </c>
      <c r="AG324" s="64" t="s">
        <v>61</v>
      </c>
      <c r="AH324" s="64">
        <v>79</v>
      </c>
      <c r="AI324" s="64">
        <v>48</v>
      </c>
      <c r="AJ324" s="64" t="s">
        <v>57</v>
      </c>
      <c r="AK324" s="64" t="s">
        <v>62</v>
      </c>
      <c r="AL324" s="66" t="s">
        <v>62</v>
      </c>
      <c r="AM324" s="66" t="s">
        <v>63</v>
      </c>
      <c r="AN324" s="63" t="str">
        <f t="shared" si="42"/>
        <v>Seton Lake*</v>
      </c>
      <c r="AO324" s="67" t="str">
        <f t="shared" si="43"/>
        <v>FALSE</v>
      </c>
      <c r="AP324" s="67" t="str">
        <f t="shared" si="44"/>
        <v>FALSE</v>
      </c>
    </row>
    <row r="325" spans="2:42" x14ac:dyDescent="0.25">
      <c r="B325" s="174">
        <v>8254</v>
      </c>
      <c r="C325" s="6" t="str">
        <f t="shared" si="36"/>
        <v>Ts'kw'aylaxw*</v>
      </c>
      <c r="D325" s="4" t="s">
        <v>57</v>
      </c>
      <c r="E325" s="5" t="s">
        <v>57</v>
      </c>
      <c r="F325" s="5" t="s">
        <v>57</v>
      </c>
      <c r="G325" s="5" t="s">
        <v>2550</v>
      </c>
      <c r="H325" s="5" t="s">
        <v>2538</v>
      </c>
      <c r="I325" s="299"/>
      <c r="J325" s="346"/>
      <c r="K325" s="346"/>
      <c r="L325" s="346"/>
      <c r="M325" s="347"/>
      <c r="N325" s="1"/>
      <c r="O325" s="2"/>
      <c r="P325" s="194"/>
      <c r="Q325" s="343" t="str">
        <f t="shared" si="37"/>
        <v/>
      </c>
      <c r="R325" s="210" t="str">
        <f t="shared" si="38"/>
        <v/>
      </c>
      <c r="S325" s="211" t="str">
        <f t="shared" si="39"/>
        <v/>
      </c>
      <c r="T325" s="215"/>
      <c r="U325" s="213">
        <f t="shared" si="40"/>
        <v>0</v>
      </c>
      <c r="V325" s="217">
        <f t="shared" si="41"/>
        <v>0</v>
      </c>
      <c r="W325" s="215"/>
      <c r="X325" s="215"/>
      <c r="Y325" s="213">
        <f>IF(AB325="Y",COUNT(#REF!), "")</f>
        <v>0</v>
      </c>
      <c r="Z325" s="32"/>
      <c r="AA325" s="66" t="s">
        <v>2252</v>
      </c>
      <c r="AB325" s="64" t="s">
        <v>59</v>
      </c>
      <c r="AC325" s="68">
        <v>50.816699999999997</v>
      </c>
      <c r="AD325" s="68">
        <v>-121.666701</v>
      </c>
      <c r="AE325" s="65" t="s">
        <v>2253</v>
      </c>
      <c r="AF325" s="66">
        <v>8254</v>
      </c>
      <c r="AG325" s="66" t="s">
        <v>66</v>
      </c>
      <c r="AH325" s="66">
        <v>32</v>
      </c>
      <c r="AI325" s="66">
        <v>14</v>
      </c>
      <c r="AJ325" s="66" t="s">
        <v>57</v>
      </c>
      <c r="AK325" s="66" t="s">
        <v>62</v>
      </c>
      <c r="AL325" s="66" t="s">
        <v>57</v>
      </c>
      <c r="AM325" s="66" t="s">
        <v>63</v>
      </c>
      <c r="AN325" s="63" t="str">
        <f t="shared" si="42"/>
        <v>Ts'kw'aylaxw*</v>
      </c>
      <c r="AO325" s="67" t="str">
        <f t="shared" si="43"/>
        <v>FALSE</v>
      </c>
      <c r="AP325" s="67" t="str">
        <f t="shared" si="44"/>
        <v>FALSE</v>
      </c>
    </row>
    <row r="326" spans="2:42" x14ac:dyDescent="0.25">
      <c r="B326" s="174">
        <v>8255</v>
      </c>
      <c r="C326" s="6" t="str">
        <f t="shared" si="36"/>
        <v>Upper Hat Creek 1 (Bonaparte)*</v>
      </c>
      <c r="D326" s="4" t="s">
        <v>57</v>
      </c>
      <c r="E326" s="5" t="s">
        <v>57</v>
      </c>
      <c r="F326" s="5" t="s">
        <v>57</v>
      </c>
      <c r="G326" s="5" t="s">
        <v>2550</v>
      </c>
      <c r="H326" s="5" t="s">
        <v>2538</v>
      </c>
      <c r="I326" s="299"/>
      <c r="J326" s="346"/>
      <c r="K326" s="346"/>
      <c r="L326" s="346"/>
      <c r="M326" s="347"/>
      <c r="N326" s="1"/>
      <c r="O326" s="2"/>
      <c r="P326" s="194"/>
      <c r="Q326" s="343" t="str">
        <f t="shared" si="37"/>
        <v/>
      </c>
      <c r="R326" s="210" t="str">
        <f t="shared" si="38"/>
        <v/>
      </c>
      <c r="S326" s="211" t="str">
        <f t="shared" si="39"/>
        <v/>
      </c>
      <c r="T326" s="215"/>
      <c r="U326" s="213">
        <f t="shared" si="40"/>
        <v>0</v>
      </c>
      <c r="V326" s="217">
        <f t="shared" si="41"/>
        <v>0</v>
      </c>
      <c r="W326" s="215"/>
      <c r="X326" s="215"/>
      <c r="Y326" s="213">
        <f>IF(AB326="Y",COUNT(#REF!), "")</f>
        <v>0</v>
      </c>
      <c r="Z326" s="32"/>
      <c r="AA326" s="66" t="s">
        <v>2297</v>
      </c>
      <c r="AB326" s="64" t="s">
        <v>59</v>
      </c>
      <c r="AC326" s="68">
        <v>50.816699999999997</v>
      </c>
      <c r="AD326" s="68">
        <v>-121.58329999999999</v>
      </c>
      <c r="AE326" s="65" t="s">
        <v>2298</v>
      </c>
      <c r="AF326" s="66">
        <v>8255</v>
      </c>
      <c r="AG326" s="66" t="s">
        <v>66</v>
      </c>
      <c r="AH326" s="66">
        <v>23</v>
      </c>
      <c r="AI326" s="66">
        <v>12</v>
      </c>
      <c r="AJ326" s="66" t="s">
        <v>57</v>
      </c>
      <c r="AK326" s="66" t="s">
        <v>62</v>
      </c>
      <c r="AL326" s="66" t="s">
        <v>57</v>
      </c>
      <c r="AM326" s="66" t="s">
        <v>63</v>
      </c>
      <c r="AN326" s="63" t="str">
        <f t="shared" si="42"/>
        <v>Upper Hat Creek 1 (Bonaparte)*</v>
      </c>
      <c r="AO326" s="67" t="str">
        <f t="shared" si="43"/>
        <v>FALSE</v>
      </c>
      <c r="AP326" s="67" t="str">
        <f t="shared" si="44"/>
        <v>FALSE</v>
      </c>
    </row>
    <row r="327" spans="2:42" x14ac:dyDescent="0.25">
      <c r="B327" s="174">
        <v>8256</v>
      </c>
      <c r="C327" s="6" t="str">
        <f t="shared" si="36"/>
        <v>Lower Hat Creek 2 (Bonaparte)*</v>
      </c>
      <c r="D327" s="4" t="s">
        <v>57</v>
      </c>
      <c r="E327" s="5" t="s">
        <v>57</v>
      </c>
      <c r="F327" s="5" t="s">
        <v>57</v>
      </c>
      <c r="G327" s="5" t="s">
        <v>2550</v>
      </c>
      <c r="H327" s="5" t="s">
        <v>2538</v>
      </c>
      <c r="I327" s="299"/>
      <c r="J327" s="346"/>
      <c r="K327" s="346"/>
      <c r="L327" s="346"/>
      <c r="M327" s="347"/>
      <c r="N327" s="1"/>
      <c r="O327" s="2"/>
      <c r="P327" s="194"/>
      <c r="Q327" s="343" t="str">
        <f t="shared" si="37"/>
        <v/>
      </c>
      <c r="R327" s="210" t="str">
        <f t="shared" si="38"/>
        <v/>
      </c>
      <c r="S327" s="211" t="str">
        <f t="shared" si="39"/>
        <v/>
      </c>
      <c r="T327" s="215"/>
      <c r="U327" s="213">
        <f t="shared" si="40"/>
        <v>0</v>
      </c>
      <c r="V327" s="217">
        <f t="shared" si="41"/>
        <v>0</v>
      </c>
      <c r="W327" s="215"/>
      <c r="X327" s="215"/>
      <c r="Y327" s="213">
        <f>IF(AB327="Y",COUNT(#REF!), "")</f>
        <v>0</v>
      </c>
      <c r="Z327" s="32"/>
      <c r="AA327" s="64" t="s">
        <v>1248</v>
      </c>
      <c r="AB327" s="64" t="s">
        <v>59</v>
      </c>
      <c r="AC327" s="65">
        <v>50.884022219999999</v>
      </c>
      <c r="AD327" s="65">
        <v>-121.49299999999999</v>
      </c>
      <c r="AE327" s="65" t="s">
        <v>1249</v>
      </c>
      <c r="AF327" s="64">
        <v>8256</v>
      </c>
      <c r="AG327" s="64" t="s">
        <v>66</v>
      </c>
      <c r="AH327" s="64">
        <v>23</v>
      </c>
      <c r="AI327" s="64">
        <v>17</v>
      </c>
      <c r="AJ327" s="64" t="s">
        <v>57</v>
      </c>
      <c r="AK327" s="64" t="s">
        <v>62</v>
      </c>
      <c r="AL327" s="66" t="s">
        <v>62</v>
      </c>
      <c r="AM327" s="66" t="s">
        <v>63</v>
      </c>
      <c r="AN327" s="63" t="str">
        <f t="shared" si="42"/>
        <v>Lower Hat Creek 2 (Bonaparte)*</v>
      </c>
      <c r="AO327" s="67" t="str">
        <f t="shared" si="43"/>
        <v>FALSE</v>
      </c>
      <c r="AP327" s="67" t="str">
        <f t="shared" si="44"/>
        <v>FALSE</v>
      </c>
    </row>
    <row r="328" spans="2:42" x14ac:dyDescent="0.25">
      <c r="B328" s="174">
        <v>8258</v>
      </c>
      <c r="C328" s="6" t="str">
        <f t="shared" si="36"/>
        <v>Moha</v>
      </c>
      <c r="D328" s="4" t="s">
        <v>57</v>
      </c>
      <c r="E328" s="5" t="s">
        <v>57</v>
      </c>
      <c r="F328" s="5" t="s">
        <v>57</v>
      </c>
      <c r="G328" s="5" t="s">
        <v>2545</v>
      </c>
      <c r="H328" s="5" t="s">
        <v>2540</v>
      </c>
      <c r="I328" s="299"/>
      <c r="J328" s="346"/>
      <c r="K328" s="346"/>
      <c r="L328" s="346"/>
      <c r="M328" s="347"/>
      <c r="N328" s="1"/>
      <c r="O328" s="2"/>
      <c r="P328" s="194"/>
      <c r="Q328" s="343" t="str">
        <f t="shared" si="37"/>
        <v/>
      </c>
      <c r="R328" s="210" t="str">
        <f t="shared" si="38"/>
        <v/>
      </c>
      <c r="S328" s="211" t="str">
        <f t="shared" si="39"/>
        <v/>
      </c>
      <c r="T328" s="215"/>
      <c r="U328" s="213">
        <f t="shared" si="40"/>
        <v>0</v>
      </c>
      <c r="V328" s="217">
        <f t="shared" si="41"/>
        <v>0</v>
      </c>
      <c r="W328" s="215"/>
      <c r="X328" s="215"/>
      <c r="Y328" s="213" t="str">
        <f>IF(AB328="Y",COUNT(#REF!), "")</f>
        <v/>
      </c>
      <c r="Z328" s="32"/>
      <c r="AA328" s="64" t="s">
        <v>1398</v>
      </c>
      <c r="AB328" s="66" t="s">
        <v>72</v>
      </c>
      <c r="AC328" s="65">
        <v>50.864140999999996</v>
      </c>
      <c r="AD328" s="65">
        <v>-122.169651</v>
      </c>
      <c r="AE328" s="65" t="s">
        <v>1399</v>
      </c>
      <c r="AF328" s="64">
        <v>8258</v>
      </c>
      <c r="AG328" s="64" t="s">
        <v>74</v>
      </c>
      <c r="AH328" s="64">
        <v>18</v>
      </c>
      <c r="AI328" s="64">
        <v>14</v>
      </c>
      <c r="AJ328" s="64" t="s">
        <v>57</v>
      </c>
      <c r="AK328" s="64" t="s">
        <v>62</v>
      </c>
      <c r="AL328" s="66" t="s">
        <v>57</v>
      </c>
      <c r="AM328" s="66" t="s">
        <v>63</v>
      </c>
      <c r="AN328" s="63" t="str">
        <f t="shared" si="42"/>
        <v>Moha</v>
      </c>
      <c r="AO328" s="67" t="str">
        <f t="shared" si="43"/>
        <v>FALSE</v>
      </c>
      <c r="AP328" s="67" t="str">
        <f t="shared" si="44"/>
        <v>FALSE</v>
      </c>
    </row>
    <row r="329" spans="2:42" x14ac:dyDescent="0.25">
      <c r="B329" s="174">
        <v>8259</v>
      </c>
      <c r="C329" s="6" t="str">
        <f t="shared" si="36"/>
        <v>Lytton*</v>
      </c>
      <c r="D329" s="4" t="s">
        <v>57</v>
      </c>
      <c r="E329" s="5" t="s">
        <v>57</v>
      </c>
      <c r="F329" s="5" t="s">
        <v>57</v>
      </c>
      <c r="G329" s="5" t="s">
        <v>2550</v>
      </c>
      <c r="H329" s="5" t="s">
        <v>2538</v>
      </c>
      <c r="I329" s="299"/>
      <c r="J329" s="346"/>
      <c r="K329" s="346"/>
      <c r="L329" s="346"/>
      <c r="M329" s="347"/>
      <c r="N329" s="1"/>
      <c r="O329" s="2"/>
      <c r="P329" s="194"/>
      <c r="Q329" s="343" t="str">
        <f t="shared" si="37"/>
        <v/>
      </c>
      <c r="R329" s="210" t="str">
        <f t="shared" si="38"/>
        <v/>
      </c>
      <c r="S329" s="211" t="str">
        <f t="shared" si="39"/>
        <v/>
      </c>
      <c r="T329" s="215"/>
      <c r="U329" s="213">
        <f t="shared" si="40"/>
        <v>0</v>
      </c>
      <c r="V329" s="217">
        <f t="shared" si="41"/>
        <v>0</v>
      </c>
      <c r="W329" s="215"/>
      <c r="X329" s="215"/>
      <c r="Y329" s="213">
        <f>IF(AB329="Y",COUNT(#REF!), "")</f>
        <v>0</v>
      </c>
      <c r="Z329" s="32"/>
      <c r="AA329" s="64" t="s">
        <v>1268</v>
      </c>
      <c r="AB329" s="64" t="s">
        <v>59</v>
      </c>
      <c r="AC329" s="65">
        <v>50.441462000000001</v>
      </c>
      <c r="AD329" s="65">
        <v>-121.712542</v>
      </c>
      <c r="AE329" s="65" t="s">
        <v>1272</v>
      </c>
      <c r="AF329" s="64">
        <v>8259</v>
      </c>
      <c r="AG329" s="64" t="s">
        <v>66</v>
      </c>
      <c r="AH329" s="64">
        <v>14</v>
      </c>
      <c r="AI329" s="64">
        <v>10</v>
      </c>
      <c r="AJ329" s="64" t="s">
        <v>57</v>
      </c>
      <c r="AK329" s="64" t="s">
        <v>62</v>
      </c>
      <c r="AL329" s="66" t="s">
        <v>62</v>
      </c>
      <c r="AM329" s="66" t="s">
        <v>63</v>
      </c>
      <c r="AN329" s="63" t="str">
        <f t="shared" si="42"/>
        <v>Lytton*</v>
      </c>
      <c r="AO329" s="67" t="str">
        <f t="shared" si="43"/>
        <v>FALSE</v>
      </c>
      <c r="AP329" s="67" t="str">
        <f t="shared" si="44"/>
        <v>FALSE</v>
      </c>
    </row>
    <row r="330" spans="2:42" x14ac:dyDescent="0.25">
      <c r="B330" s="174">
        <v>8260</v>
      </c>
      <c r="C330" s="6" t="str">
        <f t="shared" si="36"/>
        <v>T'it'q'et*</v>
      </c>
      <c r="D330" s="4" t="s">
        <v>57</v>
      </c>
      <c r="E330" s="5" t="s">
        <v>57</v>
      </c>
      <c r="F330" s="5" t="s">
        <v>62</v>
      </c>
      <c r="G330" s="5" t="s">
        <v>2545</v>
      </c>
      <c r="H330" s="5" t="s">
        <v>2540</v>
      </c>
      <c r="I330" s="299"/>
      <c r="J330" s="346"/>
      <c r="K330" s="346"/>
      <c r="L330" s="346"/>
      <c r="M330" s="347"/>
      <c r="N330" s="1"/>
      <c r="O330" s="2"/>
      <c r="P330" s="194"/>
      <c r="Q330" s="343" t="str">
        <f t="shared" si="37"/>
        <v/>
      </c>
      <c r="R330" s="210" t="str">
        <f t="shared" si="38"/>
        <v/>
      </c>
      <c r="S330" s="211" t="str">
        <f t="shared" si="39"/>
        <v/>
      </c>
      <c r="T330" s="215"/>
      <c r="U330" s="213">
        <f t="shared" si="40"/>
        <v>0</v>
      </c>
      <c r="V330" s="217">
        <f t="shared" si="41"/>
        <v>0</v>
      </c>
      <c r="W330" s="215"/>
      <c r="X330" s="215"/>
      <c r="Y330" s="213">
        <f>IF(AB330="Y",COUNT(#REF!), "")</f>
        <v>0</v>
      </c>
      <c r="Z330" s="32"/>
      <c r="AA330" s="66" t="s">
        <v>2191</v>
      </c>
      <c r="AB330" s="64" t="s">
        <v>59</v>
      </c>
      <c r="AC330" s="68">
        <v>50.583300000000001</v>
      </c>
      <c r="AD330" s="68">
        <v>-121.85</v>
      </c>
      <c r="AE330" s="65" t="s">
        <v>2192</v>
      </c>
      <c r="AF330" s="66">
        <v>8260</v>
      </c>
      <c r="AG330" s="66" t="s">
        <v>66</v>
      </c>
      <c r="AH330" s="66">
        <v>116</v>
      </c>
      <c r="AI330" s="66">
        <v>54</v>
      </c>
      <c r="AJ330" s="66" t="s">
        <v>57</v>
      </c>
      <c r="AK330" s="66" t="s">
        <v>62</v>
      </c>
      <c r="AL330" s="66" t="s">
        <v>62</v>
      </c>
      <c r="AM330" s="66" t="s">
        <v>63</v>
      </c>
      <c r="AN330" s="63" t="str">
        <f t="shared" si="42"/>
        <v>T'it'q'et*</v>
      </c>
      <c r="AO330" s="67" t="str">
        <f t="shared" si="43"/>
        <v>FALSE</v>
      </c>
      <c r="AP330" s="67" t="str">
        <f t="shared" si="44"/>
        <v>FALSE</v>
      </c>
    </row>
    <row r="331" spans="2:42" x14ac:dyDescent="0.25">
      <c r="B331" s="174">
        <v>8261</v>
      </c>
      <c r="C331" s="6" t="str">
        <f t="shared" si="36"/>
        <v>Clinton</v>
      </c>
      <c r="D331" s="4" t="s">
        <v>62</v>
      </c>
      <c r="E331" s="5" t="s">
        <v>62</v>
      </c>
      <c r="F331" s="5" t="s">
        <v>62</v>
      </c>
      <c r="G331" s="5" t="s">
        <v>2550</v>
      </c>
      <c r="H331" s="5" t="s">
        <v>2538</v>
      </c>
      <c r="I331" s="299"/>
      <c r="J331" s="346"/>
      <c r="K331" s="346"/>
      <c r="L331" s="346"/>
      <c r="M331" s="347"/>
      <c r="N331" s="1"/>
      <c r="O331" s="2"/>
      <c r="P331" s="194"/>
      <c r="Q331" s="343" t="str">
        <f t="shared" si="37"/>
        <v/>
      </c>
      <c r="R331" s="210" t="str">
        <f t="shared" si="38"/>
        <v/>
      </c>
      <c r="S331" s="211" t="str">
        <f t="shared" si="39"/>
        <v/>
      </c>
      <c r="T331" s="215"/>
      <c r="U331" s="213">
        <f t="shared" si="40"/>
        <v>0</v>
      </c>
      <c r="V331" s="217">
        <f t="shared" si="41"/>
        <v>0</v>
      </c>
      <c r="W331" s="215"/>
      <c r="X331" s="215"/>
      <c r="Y331" s="213" t="str">
        <f>IF(AB331="Y",COUNT(#REF!), "")</f>
        <v/>
      </c>
      <c r="Z331" s="32"/>
      <c r="AA331" s="64" t="s">
        <v>502</v>
      </c>
      <c r="AB331" s="66" t="s">
        <v>72</v>
      </c>
      <c r="AC331" s="65">
        <v>51.094183999999998</v>
      </c>
      <c r="AD331" s="65">
        <v>-121.58678999999999</v>
      </c>
      <c r="AE331" s="65" t="s">
        <v>503</v>
      </c>
      <c r="AF331" s="64">
        <v>8261</v>
      </c>
      <c r="AG331" s="64" t="s">
        <v>74</v>
      </c>
      <c r="AH331" s="64">
        <v>688</v>
      </c>
      <c r="AI331" s="64">
        <v>403</v>
      </c>
      <c r="AJ331" s="64" t="s">
        <v>57</v>
      </c>
      <c r="AK331" s="64" t="s">
        <v>62</v>
      </c>
      <c r="AL331" s="66" t="s">
        <v>62</v>
      </c>
      <c r="AM331" s="66" t="s">
        <v>63</v>
      </c>
      <c r="AN331" s="63" t="str">
        <f t="shared" si="42"/>
        <v>Clinton</v>
      </c>
      <c r="AO331" s="67" t="str">
        <f t="shared" si="43"/>
        <v>FALSE</v>
      </c>
      <c r="AP331" s="67" t="str">
        <f t="shared" si="44"/>
        <v>FALSE</v>
      </c>
    </row>
    <row r="332" spans="2:42" x14ac:dyDescent="0.25">
      <c r="B332" s="174">
        <v>8262</v>
      </c>
      <c r="C332" s="6" t="str">
        <f t="shared" si="36"/>
        <v>Chasm</v>
      </c>
      <c r="D332" s="4" t="s">
        <v>57</v>
      </c>
      <c r="E332" s="5" t="s">
        <v>57</v>
      </c>
      <c r="F332" s="5" t="s">
        <v>62</v>
      </c>
      <c r="G332" s="5" t="s">
        <v>2550</v>
      </c>
      <c r="H332" s="5" t="s">
        <v>2538</v>
      </c>
      <c r="I332" s="299"/>
      <c r="J332" s="346"/>
      <c r="K332" s="346"/>
      <c r="L332" s="346"/>
      <c r="M332" s="347"/>
      <c r="N332" s="1"/>
      <c r="O332" s="2"/>
      <c r="P332" s="194"/>
      <c r="Q332" s="343" t="str">
        <f t="shared" si="37"/>
        <v/>
      </c>
      <c r="R332" s="210" t="str">
        <f t="shared" si="38"/>
        <v/>
      </c>
      <c r="S332" s="211" t="str">
        <f t="shared" si="39"/>
        <v/>
      </c>
      <c r="T332" s="215"/>
      <c r="U332" s="213">
        <f t="shared" si="40"/>
        <v>0</v>
      </c>
      <c r="V332" s="217">
        <f t="shared" si="41"/>
        <v>0</v>
      </c>
      <c r="W332" s="215"/>
      <c r="X332" s="215"/>
      <c r="Y332" s="213" t="str">
        <f>IF(AB332="Y",COUNT(#REF!), "")</f>
        <v/>
      </c>
      <c r="Z332" s="32"/>
      <c r="AA332" s="64" t="s">
        <v>445</v>
      </c>
      <c r="AB332" s="66" t="s">
        <v>72</v>
      </c>
      <c r="AC332" s="65">
        <v>51.216698999999998</v>
      </c>
      <c r="AD332" s="65">
        <v>-121.483301</v>
      </c>
      <c r="AE332" s="65" t="s">
        <v>446</v>
      </c>
      <c r="AF332" s="64">
        <v>8262</v>
      </c>
      <c r="AG332" s="64" t="s">
        <v>74</v>
      </c>
      <c r="AH332" s="64">
        <v>14</v>
      </c>
      <c r="AI332" s="64">
        <v>9</v>
      </c>
      <c r="AJ332" s="64" t="s">
        <v>57</v>
      </c>
      <c r="AK332" s="64" t="s">
        <v>62</v>
      </c>
      <c r="AL332" s="66" t="s">
        <v>57</v>
      </c>
      <c r="AM332" s="66" t="s">
        <v>63</v>
      </c>
      <c r="AN332" s="63" t="str">
        <f t="shared" si="42"/>
        <v>Chasm</v>
      </c>
      <c r="AO332" s="67" t="str">
        <f t="shared" si="43"/>
        <v>FALSE</v>
      </c>
      <c r="AP332" s="67" t="str">
        <f t="shared" si="44"/>
        <v>FALSE</v>
      </c>
    </row>
    <row r="333" spans="2:42" x14ac:dyDescent="0.25">
      <c r="B333" s="174">
        <v>8263</v>
      </c>
      <c r="C333" s="6" t="str">
        <f t="shared" si="36"/>
        <v>70 Mile House</v>
      </c>
      <c r="D333" s="4" t="s">
        <v>57</v>
      </c>
      <c r="E333" s="5" t="s">
        <v>62</v>
      </c>
      <c r="F333" s="5" t="s">
        <v>62</v>
      </c>
      <c r="G333" s="5" t="s">
        <v>2550</v>
      </c>
      <c r="H333" s="5" t="s">
        <v>2538</v>
      </c>
      <c r="I333" s="299"/>
      <c r="J333" s="346"/>
      <c r="K333" s="346"/>
      <c r="L333" s="346"/>
      <c r="M333" s="347"/>
      <c r="N333" s="1"/>
      <c r="O333" s="2"/>
      <c r="P333" s="194"/>
      <c r="Q333" s="343" t="str">
        <f t="shared" si="37"/>
        <v/>
      </c>
      <c r="R333" s="210" t="str">
        <f t="shared" si="38"/>
        <v/>
      </c>
      <c r="S333" s="211" t="str">
        <f t="shared" si="39"/>
        <v/>
      </c>
      <c r="T333" s="215"/>
      <c r="U333" s="213">
        <f t="shared" si="40"/>
        <v>0</v>
      </c>
      <c r="V333" s="217">
        <f t="shared" si="41"/>
        <v>0</v>
      </c>
      <c r="W333" s="215"/>
      <c r="X333" s="215"/>
      <c r="Y333" s="213" t="str">
        <f>IF(AB333="Y",COUNT(#REF!), "")</f>
        <v/>
      </c>
      <c r="Z333" s="32"/>
      <c r="AA333" s="66" t="s">
        <v>89</v>
      </c>
      <c r="AB333" s="66" t="s">
        <v>72</v>
      </c>
      <c r="AC333" s="68">
        <v>51.308436999999998</v>
      </c>
      <c r="AD333" s="68">
        <v>-121.396005</v>
      </c>
      <c r="AE333" s="65" t="s">
        <v>90</v>
      </c>
      <c r="AF333" s="66">
        <v>8263</v>
      </c>
      <c r="AG333" s="66" t="s">
        <v>74</v>
      </c>
      <c r="AH333" s="66">
        <v>56</v>
      </c>
      <c r="AI333" s="66">
        <v>40</v>
      </c>
      <c r="AJ333" s="66" t="s">
        <v>57</v>
      </c>
      <c r="AK333" s="66" t="s">
        <v>62</v>
      </c>
      <c r="AL333" s="66" t="s">
        <v>57</v>
      </c>
      <c r="AM333" s="66" t="s">
        <v>63</v>
      </c>
      <c r="AN333" s="63" t="str">
        <f t="shared" si="42"/>
        <v>70 Mile House</v>
      </c>
      <c r="AO333" s="67" t="str">
        <f t="shared" si="43"/>
        <v>FALSE</v>
      </c>
      <c r="AP333" s="67" t="str">
        <f t="shared" si="44"/>
        <v>FALSE</v>
      </c>
    </row>
    <row r="334" spans="2:42" x14ac:dyDescent="0.25">
      <c r="B334" s="174">
        <v>8265</v>
      </c>
      <c r="C334" s="6" t="str">
        <f t="shared" si="36"/>
        <v>Cache Creek</v>
      </c>
      <c r="D334" s="4" t="s">
        <v>62</v>
      </c>
      <c r="E334" s="5" t="s">
        <v>62</v>
      </c>
      <c r="F334" s="5" t="s">
        <v>62</v>
      </c>
      <c r="G334" s="5" t="s">
        <v>2550</v>
      </c>
      <c r="H334" s="5" t="s">
        <v>2538</v>
      </c>
      <c r="I334" s="299"/>
      <c r="J334" s="346"/>
      <c r="K334" s="346"/>
      <c r="L334" s="346"/>
      <c r="M334" s="347"/>
      <c r="N334" s="1"/>
      <c r="O334" s="2"/>
      <c r="P334" s="194"/>
      <c r="Q334" s="343" t="str">
        <f t="shared" si="37"/>
        <v/>
      </c>
      <c r="R334" s="210" t="str">
        <f t="shared" si="38"/>
        <v/>
      </c>
      <c r="S334" s="211" t="str">
        <f t="shared" si="39"/>
        <v/>
      </c>
      <c r="T334" s="215"/>
      <c r="U334" s="213">
        <f t="shared" si="40"/>
        <v>0</v>
      </c>
      <c r="V334" s="217">
        <f t="shared" si="41"/>
        <v>0</v>
      </c>
      <c r="W334" s="215"/>
      <c r="X334" s="215"/>
      <c r="Y334" s="213" t="str">
        <f>IF(AB334="Y",COUNT(#REF!), "")</f>
        <v/>
      </c>
      <c r="Z334" s="32"/>
      <c r="AA334" s="66" t="s">
        <v>373</v>
      </c>
      <c r="AB334" s="64" t="s">
        <v>72</v>
      </c>
      <c r="AC334" s="68">
        <v>50.811943999999997</v>
      </c>
      <c r="AD334" s="68">
        <v>-121.323334</v>
      </c>
      <c r="AE334" s="65" t="s">
        <v>374</v>
      </c>
      <c r="AF334" s="66">
        <v>8265</v>
      </c>
      <c r="AG334" s="66" t="s">
        <v>74</v>
      </c>
      <c r="AH334" s="66">
        <v>1008</v>
      </c>
      <c r="AI334" s="66">
        <v>516</v>
      </c>
      <c r="AJ334" s="66" t="s">
        <v>57</v>
      </c>
      <c r="AK334" s="66" t="s">
        <v>62</v>
      </c>
      <c r="AL334" s="66" t="s">
        <v>57</v>
      </c>
      <c r="AM334" s="66" t="s">
        <v>63</v>
      </c>
      <c r="AN334" s="63" t="str">
        <f t="shared" si="42"/>
        <v>Cache Creek</v>
      </c>
      <c r="AO334" s="67" t="str">
        <f t="shared" si="43"/>
        <v>FALSE</v>
      </c>
      <c r="AP334" s="67" t="str">
        <f t="shared" si="44"/>
        <v>FALSE</v>
      </c>
    </row>
    <row r="335" spans="2:42" x14ac:dyDescent="0.25">
      <c r="B335" s="174">
        <v>8266</v>
      </c>
      <c r="C335" s="6" t="str">
        <f t="shared" si="36"/>
        <v>Ashcroft</v>
      </c>
      <c r="D335" s="4" t="s">
        <v>62</v>
      </c>
      <c r="E335" s="5" t="s">
        <v>62</v>
      </c>
      <c r="F335" s="5" t="s">
        <v>62</v>
      </c>
      <c r="G335" s="5" t="s">
        <v>2550</v>
      </c>
      <c r="H335" s="5" t="s">
        <v>2538</v>
      </c>
      <c r="I335" s="299"/>
      <c r="J335" s="346"/>
      <c r="K335" s="346"/>
      <c r="L335" s="346"/>
      <c r="M335" s="347"/>
      <c r="N335" s="1"/>
      <c r="O335" s="2"/>
      <c r="P335" s="194"/>
      <c r="Q335" s="343" t="str">
        <f t="shared" si="37"/>
        <v/>
      </c>
      <c r="R335" s="210" t="str">
        <f t="shared" si="38"/>
        <v/>
      </c>
      <c r="S335" s="211" t="str">
        <f t="shared" si="39"/>
        <v/>
      </c>
      <c r="T335" s="215"/>
      <c r="U335" s="213">
        <f t="shared" si="40"/>
        <v>0</v>
      </c>
      <c r="V335" s="217">
        <f t="shared" si="41"/>
        <v>0</v>
      </c>
      <c r="W335" s="215"/>
      <c r="X335" s="215"/>
      <c r="Y335" s="213" t="str">
        <f>IF(AB335="Y",COUNT(#REF!), "")</f>
        <v/>
      </c>
      <c r="Z335" s="32"/>
      <c r="AA335" s="66" t="s">
        <v>160</v>
      </c>
      <c r="AB335" s="66" t="s">
        <v>72</v>
      </c>
      <c r="AC335" s="68">
        <v>50.721108999999998</v>
      </c>
      <c r="AD335" s="68">
        <v>-121.28066800000001</v>
      </c>
      <c r="AE335" s="65" t="s">
        <v>161</v>
      </c>
      <c r="AF335" s="66">
        <v>8266</v>
      </c>
      <c r="AG335" s="66" t="s">
        <v>74</v>
      </c>
      <c r="AH335" s="66">
        <v>1302</v>
      </c>
      <c r="AI335" s="66">
        <v>669</v>
      </c>
      <c r="AJ335" s="66" t="s">
        <v>57</v>
      </c>
      <c r="AK335" s="66" t="s">
        <v>62</v>
      </c>
      <c r="AL335" s="66" t="s">
        <v>57</v>
      </c>
      <c r="AM335" s="66" t="s">
        <v>63</v>
      </c>
      <c r="AN335" s="63" t="str">
        <f t="shared" si="42"/>
        <v>Ashcroft</v>
      </c>
      <c r="AO335" s="67" t="str">
        <f t="shared" si="43"/>
        <v>FALSE</v>
      </c>
      <c r="AP335" s="67" t="str">
        <f t="shared" si="44"/>
        <v>FALSE</v>
      </c>
    </row>
    <row r="336" spans="2:42" x14ac:dyDescent="0.25">
      <c r="B336" s="174">
        <v>8268</v>
      </c>
      <c r="C336" s="6" t="str">
        <f t="shared" si="36"/>
        <v>Boston Flats</v>
      </c>
      <c r="D336" s="4" t="s">
        <v>57</v>
      </c>
      <c r="E336" s="5" t="s">
        <v>57</v>
      </c>
      <c r="F336" s="5" t="s">
        <v>62</v>
      </c>
      <c r="G336" s="5" t="s">
        <v>2550</v>
      </c>
      <c r="H336" s="5" t="s">
        <v>2538</v>
      </c>
      <c r="I336" s="299"/>
      <c r="J336" s="346"/>
      <c r="K336" s="346"/>
      <c r="L336" s="346"/>
      <c r="M336" s="347"/>
      <c r="N336" s="1"/>
      <c r="O336" s="2"/>
      <c r="P336" s="194"/>
      <c r="Q336" s="343" t="str">
        <f t="shared" si="37"/>
        <v/>
      </c>
      <c r="R336" s="210" t="str">
        <f t="shared" si="38"/>
        <v/>
      </c>
      <c r="S336" s="211" t="str">
        <f t="shared" si="39"/>
        <v/>
      </c>
      <c r="T336" s="215"/>
      <c r="U336" s="213">
        <f t="shared" si="40"/>
        <v>0</v>
      </c>
      <c r="V336" s="217">
        <f t="shared" si="41"/>
        <v>0</v>
      </c>
      <c r="W336" s="215"/>
      <c r="X336" s="215"/>
      <c r="Y336" s="213" t="str">
        <f>IF(AB336="Y",COUNT(#REF!), "")</f>
        <v/>
      </c>
      <c r="Z336" s="32"/>
      <c r="AA336" s="64" t="s">
        <v>304</v>
      </c>
      <c r="AB336" s="66" t="s">
        <v>72</v>
      </c>
      <c r="AC336" s="65">
        <v>50.769855</v>
      </c>
      <c r="AD336" s="65">
        <v>-121.304062</v>
      </c>
      <c r="AE336" s="65" t="s">
        <v>305</v>
      </c>
      <c r="AF336" s="64">
        <v>8268</v>
      </c>
      <c r="AG336" s="64" t="s">
        <v>74</v>
      </c>
      <c r="AH336" s="64">
        <v>1008</v>
      </c>
      <c r="AI336" s="64">
        <v>516</v>
      </c>
      <c r="AJ336" s="64" t="s">
        <v>57</v>
      </c>
      <c r="AK336" s="64" t="s">
        <v>62</v>
      </c>
      <c r="AL336" s="66" t="s">
        <v>57</v>
      </c>
      <c r="AM336" s="66" t="s">
        <v>63</v>
      </c>
      <c r="AN336" s="63" t="str">
        <f t="shared" si="42"/>
        <v>Boston Flats</v>
      </c>
      <c r="AO336" s="67" t="str">
        <f t="shared" si="43"/>
        <v>FALSE</v>
      </c>
      <c r="AP336" s="67" t="str">
        <f t="shared" si="44"/>
        <v>FALSE</v>
      </c>
    </row>
    <row r="337" spans="2:42" x14ac:dyDescent="0.25">
      <c r="B337" s="174">
        <v>8269</v>
      </c>
      <c r="C337" s="6" t="str">
        <f t="shared" si="36"/>
        <v>Walhachin</v>
      </c>
      <c r="D337" s="4" t="s">
        <v>57</v>
      </c>
      <c r="E337" s="5" t="s">
        <v>57</v>
      </c>
      <c r="F337" s="5" t="s">
        <v>62</v>
      </c>
      <c r="G337" s="5" t="s">
        <v>2550</v>
      </c>
      <c r="H337" s="5" t="s">
        <v>2538</v>
      </c>
      <c r="I337" s="299"/>
      <c r="J337" s="346"/>
      <c r="K337" s="346"/>
      <c r="L337" s="346"/>
      <c r="M337" s="347"/>
      <c r="N337" s="1"/>
      <c r="O337" s="2"/>
      <c r="P337" s="194"/>
      <c r="Q337" s="343" t="str">
        <f t="shared" si="37"/>
        <v/>
      </c>
      <c r="R337" s="210" t="str">
        <f t="shared" si="38"/>
        <v/>
      </c>
      <c r="S337" s="211" t="str">
        <f t="shared" si="39"/>
        <v/>
      </c>
      <c r="T337" s="215"/>
      <c r="U337" s="213">
        <f t="shared" si="40"/>
        <v>0</v>
      </c>
      <c r="V337" s="217">
        <f t="shared" si="41"/>
        <v>0</v>
      </c>
      <c r="W337" s="215"/>
      <c r="X337" s="215"/>
      <c r="Y337" s="213" t="str">
        <f>IF(AB337="Y",COUNT(#REF!), "")</f>
        <v/>
      </c>
      <c r="Z337" s="32"/>
      <c r="AA337" s="66" t="s">
        <v>2339</v>
      </c>
      <c r="AB337" s="66" t="s">
        <v>72</v>
      </c>
      <c r="AC337" s="68">
        <v>50.751449999999998</v>
      </c>
      <c r="AD337" s="68">
        <v>-120.990691</v>
      </c>
      <c r="AE337" s="65" t="s">
        <v>2340</v>
      </c>
      <c r="AF337" s="66">
        <v>8269</v>
      </c>
      <c r="AG337" s="66" t="s">
        <v>74</v>
      </c>
      <c r="AH337" s="66">
        <v>396</v>
      </c>
      <c r="AI337" s="66">
        <v>235</v>
      </c>
      <c r="AJ337" s="66" t="s">
        <v>57</v>
      </c>
      <c r="AK337" s="66" t="s">
        <v>62</v>
      </c>
      <c r="AL337" s="66" t="s">
        <v>62</v>
      </c>
      <c r="AM337" s="66" t="s">
        <v>63</v>
      </c>
      <c r="AN337" s="63" t="str">
        <f t="shared" si="42"/>
        <v>Walhachin</v>
      </c>
      <c r="AO337" s="67" t="str">
        <f t="shared" si="43"/>
        <v>FALSE</v>
      </c>
      <c r="AP337" s="67" t="str">
        <f t="shared" si="44"/>
        <v>FALSE</v>
      </c>
    </row>
    <row r="338" spans="2:42" x14ac:dyDescent="0.25">
      <c r="B338" s="174">
        <v>8270</v>
      </c>
      <c r="C338" s="6" t="str">
        <f t="shared" si="36"/>
        <v>Oregon Jack Creek*</v>
      </c>
      <c r="D338" s="4" t="s">
        <v>57</v>
      </c>
      <c r="E338" s="5" t="s">
        <v>57</v>
      </c>
      <c r="F338" s="5" t="s">
        <v>62</v>
      </c>
      <c r="G338" s="5" t="s">
        <v>2550</v>
      </c>
      <c r="H338" s="5" t="s">
        <v>2538</v>
      </c>
      <c r="I338" s="299"/>
      <c r="J338" s="346"/>
      <c r="K338" s="346"/>
      <c r="L338" s="346"/>
      <c r="M338" s="347"/>
      <c r="N338" s="1"/>
      <c r="O338" s="2"/>
      <c r="P338" s="194"/>
      <c r="Q338" s="343" t="str">
        <f t="shared" si="37"/>
        <v/>
      </c>
      <c r="R338" s="210" t="str">
        <f t="shared" si="38"/>
        <v/>
      </c>
      <c r="S338" s="211" t="str">
        <f t="shared" si="39"/>
        <v/>
      </c>
      <c r="T338" s="215"/>
      <c r="U338" s="213">
        <f t="shared" si="40"/>
        <v>0</v>
      </c>
      <c r="V338" s="217">
        <f t="shared" si="41"/>
        <v>0</v>
      </c>
      <c r="W338" s="215"/>
      <c r="X338" s="215"/>
      <c r="Y338" s="213">
        <f>IF(AB338="Y",COUNT(#REF!), "")</f>
        <v>0</v>
      </c>
      <c r="Z338" s="32"/>
      <c r="AA338" s="64" t="s">
        <v>1579</v>
      </c>
      <c r="AB338" s="64" t="s">
        <v>59</v>
      </c>
      <c r="AC338" s="65">
        <v>50.666701000000003</v>
      </c>
      <c r="AD338" s="65">
        <v>-121.266699</v>
      </c>
      <c r="AE338" s="65" t="s">
        <v>1580</v>
      </c>
      <c r="AF338" s="64">
        <v>8270</v>
      </c>
      <c r="AG338" s="64" t="s">
        <v>66</v>
      </c>
      <c r="AH338" s="64">
        <v>54</v>
      </c>
      <c r="AI338" s="64">
        <v>19</v>
      </c>
      <c r="AJ338" s="64" t="s">
        <v>57</v>
      </c>
      <c r="AK338" s="64" t="s">
        <v>62</v>
      </c>
      <c r="AL338" s="66" t="s">
        <v>62</v>
      </c>
      <c r="AM338" s="66" t="s">
        <v>63</v>
      </c>
      <c r="AN338" s="63" t="str">
        <f t="shared" si="42"/>
        <v>Oregon Jack Creek*</v>
      </c>
      <c r="AO338" s="67" t="str">
        <f t="shared" si="43"/>
        <v>FALSE</v>
      </c>
      <c r="AP338" s="67" t="str">
        <f t="shared" si="44"/>
        <v>FALSE</v>
      </c>
    </row>
    <row r="339" spans="2:42" x14ac:dyDescent="0.25">
      <c r="B339" s="174">
        <v>8272</v>
      </c>
      <c r="C339" s="6" t="str">
        <f t="shared" si="36"/>
        <v>Spences Bridge</v>
      </c>
      <c r="D339" s="4" t="s">
        <v>57</v>
      </c>
      <c r="E339" s="5" t="s">
        <v>62</v>
      </c>
      <c r="F339" s="5" t="s">
        <v>62</v>
      </c>
      <c r="G339" s="5" t="s">
        <v>2550</v>
      </c>
      <c r="H339" s="5" t="s">
        <v>2538</v>
      </c>
      <c r="I339" s="299"/>
      <c r="J339" s="346"/>
      <c r="K339" s="346"/>
      <c r="L339" s="346"/>
      <c r="M339" s="347"/>
      <c r="N339" s="1"/>
      <c r="O339" s="2"/>
      <c r="P339" s="194"/>
      <c r="Q339" s="343" t="str">
        <f t="shared" si="37"/>
        <v/>
      </c>
      <c r="R339" s="210" t="str">
        <f t="shared" si="38"/>
        <v/>
      </c>
      <c r="S339" s="211" t="str">
        <f t="shared" si="39"/>
        <v/>
      </c>
      <c r="T339" s="215"/>
      <c r="U339" s="213">
        <f t="shared" si="40"/>
        <v>0</v>
      </c>
      <c r="V339" s="217">
        <f t="shared" si="41"/>
        <v>0</v>
      </c>
      <c r="W339" s="215"/>
      <c r="X339" s="215"/>
      <c r="Y339" s="213" t="str">
        <f>IF(AB339="Y",COUNT(#REF!), "")</f>
        <v/>
      </c>
      <c r="Z339" s="32"/>
      <c r="AA339" s="64" t="s">
        <v>2052</v>
      </c>
      <c r="AB339" s="64" t="s">
        <v>72</v>
      </c>
      <c r="AC339" s="65">
        <v>50.423355000000001</v>
      </c>
      <c r="AD339" s="65">
        <v>-121.34406199999999</v>
      </c>
      <c r="AE339" s="65" t="s">
        <v>2053</v>
      </c>
      <c r="AF339" s="64">
        <v>8272</v>
      </c>
      <c r="AG339" s="64" t="s">
        <v>74</v>
      </c>
      <c r="AH339" s="64">
        <v>114</v>
      </c>
      <c r="AI339" s="64">
        <v>69</v>
      </c>
      <c r="AJ339" s="64" t="s">
        <v>57</v>
      </c>
      <c r="AK339" s="64" t="s">
        <v>62</v>
      </c>
      <c r="AL339" s="66" t="s">
        <v>62</v>
      </c>
      <c r="AM339" s="66" t="s">
        <v>63</v>
      </c>
      <c r="AN339" s="63" t="str">
        <f t="shared" si="42"/>
        <v>Spences Bridge</v>
      </c>
      <c r="AO339" s="67" t="str">
        <f t="shared" si="43"/>
        <v>FALSE</v>
      </c>
      <c r="AP339" s="67" t="str">
        <f t="shared" si="44"/>
        <v>FALSE</v>
      </c>
    </row>
    <row r="340" spans="2:42" x14ac:dyDescent="0.25">
      <c r="B340" s="174">
        <v>8276</v>
      </c>
      <c r="C340" s="6" t="str">
        <f t="shared" si="36"/>
        <v>Logan Lake</v>
      </c>
      <c r="D340" s="4" t="s">
        <v>57</v>
      </c>
      <c r="E340" s="5" t="s">
        <v>57</v>
      </c>
      <c r="F340" s="5" t="s">
        <v>62</v>
      </c>
      <c r="G340" s="5" t="s">
        <v>2550</v>
      </c>
      <c r="H340" s="5" t="s">
        <v>2538</v>
      </c>
      <c r="I340" s="299"/>
      <c r="J340" s="346"/>
      <c r="K340" s="346"/>
      <c r="L340" s="346"/>
      <c r="M340" s="347"/>
      <c r="N340" s="1"/>
      <c r="O340" s="2"/>
      <c r="P340" s="194"/>
      <c r="Q340" s="343" t="str">
        <f t="shared" si="37"/>
        <v/>
      </c>
      <c r="R340" s="210" t="str">
        <f t="shared" si="38"/>
        <v/>
      </c>
      <c r="S340" s="211" t="str">
        <f t="shared" si="39"/>
        <v/>
      </c>
      <c r="T340" s="215"/>
      <c r="U340" s="213">
        <f t="shared" si="40"/>
        <v>0</v>
      </c>
      <c r="V340" s="217">
        <f t="shared" si="41"/>
        <v>0</v>
      </c>
      <c r="W340" s="215"/>
      <c r="X340" s="215"/>
      <c r="Y340" s="213" t="str">
        <f>IF(AB340="Y",COUNT(#REF!), "")</f>
        <v/>
      </c>
      <c r="Z340" s="32"/>
      <c r="AA340" s="66" t="s">
        <v>1238</v>
      </c>
      <c r="AB340" s="64" t="s">
        <v>72</v>
      </c>
      <c r="AC340" s="68">
        <v>50.491255000000002</v>
      </c>
      <c r="AD340" s="68">
        <v>-120.81303</v>
      </c>
      <c r="AE340" s="65" t="s">
        <v>1239</v>
      </c>
      <c r="AF340" s="66">
        <v>8276</v>
      </c>
      <c r="AG340" s="66" t="s">
        <v>74</v>
      </c>
      <c r="AH340" s="66">
        <v>1998</v>
      </c>
      <c r="AI340" s="66">
        <v>1112</v>
      </c>
      <c r="AJ340" s="66" t="s">
        <v>57</v>
      </c>
      <c r="AK340" s="66" t="s">
        <v>62</v>
      </c>
      <c r="AL340" s="66" t="s">
        <v>62</v>
      </c>
      <c r="AM340" s="66" t="s">
        <v>63</v>
      </c>
      <c r="AN340" s="63" t="str">
        <f t="shared" si="42"/>
        <v>Logan Lake</v>
      </c>
      <c r="AO340" s="67" t="str">
        <f t="shared" si="43"/>
        <v>FALSE</v>
      </c>
      <c r="AP340" s="67" t="str">
        <f t="shared" si="44"/>
        <v>FALSE</v>
      </c>
    </row>
    <row r="341" spans="2:42" x14ac:dyDescent="0.25">
      <c r="B341" s="174">
        <v>8277</v>
      </c>
      <c r="C341" s="6" t="str">
        <f t="shared" si="36"/>
        <v>Coldwater*</v>
      </c>
      <c r="D341" s="4" t="s">
        <v>57</v>
      </c>
      <c r="E341" s="5" t="s">
        <v>57</v>
      </c>
      <c r="F341" s="5" t="s">
        <v>62</v>
      </c>
      <c r="G341" s="5" t="s">
        <v>2550</v>
      </c>
      <c r="H341" s="5" t="s">
        <v>2538</v>
      </c>
      <c r="I341" s="299"/>
      <c r="J341" s="346"/>
      <c r="K341" s="346"/>
      <c r="L341" s="346"/>
      <c r="M341" s="347"/>
      <c r="N341" s="1"/>
      <c r="O341" s="2"/>
      <c r="P341" s="194"/>
      <c r="Q341" s="343" t="str">
        <f t="shared" si="37"/>
        <v/>
      </c>
      <c r="R341" s="210" t="str">
        <f t="shared" si="38"/>
        <v/>
      </c>
      <c r="S341" s="211" t="str">
        <f t="shared" si="39"/>
        <v/>
      </c>
      <c r="T341" s="215"/>
      <c r="U341" s="213">
        <f t="shared" si="40"/>
        <v>0</v>
      </c>
      <c r="V341" s="217">
        <f t="shared" si="41"/>
        <v>0</v>
      </c>
      <c r="W341" s="215"/>
      <c r="X341" s="215"/>
      <c r="Y341" s="213">
        <f>IF(AB341="Y",COUNT(#REF!), "")</f>
        <v>0</v>
      </c>
      <c r="Z341" s="32"/>
      <c r="AA341" s="64" t="s">
        <v>520</v>
      </c>
      <c r="AB341" s="64" t="s">
        <v>59</v>
      </c>
      <c r="AC341" s="65">
        <v>50.002411000000002</v>
      </c>
      <c r="AD341" s="65">
        <v>-120.98532</v>
      </c>
      <c r="AE341" s="65" t="s">
        <v>521</v>
      </c>
      <c r="AF341" s="64">
        <v>8277</v>
      </c>
      <c r="AG341" s="64" t="s">
        <v>66</v>
      </c>
      <c r="AH341" s="64">
        <v>9</v>
      </c>
      <c r="AI341" s="64">
        <v>5</v>
      </c>
      <c r="AJ341" s="64" t="s">
        <v>57</v>
      </c>
      <c r="AK341" s="64" t="s">
        <v>62</v>
      </c>
      <c r="AL341" s="66" t="s">
        <v>57</v>
      </c>
      <c r="AM341" s="66" t="s">
        <v>63</v>
      </c>
      <c r="AN341" s="63" t="str">
        <f t="shared" si="42"/>
        <v>Coldwater*</v>
      </c>
      <c r="AO341" s="67" t="str">
        <f t="shared" si="43"/>
        <v>FALSE</v>
      </c>
      <c r="AP341" s="67" t="str">
        <f t="shared" si="44"/>
        <v>FALSE</v>
      </c>
    </row>
    <row r="342" spans="2:42" x14ac:dyDescent="0.25">
      <c r="B342" s="174">
        <v>8278</v>
      </c>
      <c r="C342" s="6" t="str">
        <f t="shared" si="36"/>
        <v>Brookmere</v>
      </c>
      <c r="D342" s="4" t="s">
        <v>57</v>
      </c>
      <c r="E342" s="5" t="s">
        <v>57</v>
      </c>
      <c r="F342" s="5" t="s">
        <v>57</v>
      </c>
      <c r="G342" s="5" t="s">
        <v>2550</v>
      </c>
      <c r="H342" s="5" t="s">
        <v>2538</v>
      </c>
      <c r="I342" s="299"/>
      <c r="J342" s="346"/>
      <c r="K342" s="346"/>
      <c r="L342" s="346"/>
      <c r="M342" s="347"/>
      <c r="N342" s="1"/>
      <c r="O342" s="2"/>
      <c r="P342" s="194"/>
      <c r="Q342" s="343" t="str">
        <f t="shared" si="37"/>
        <v/>
      </c>
      <c r="R342" s="210" t="str">
        <f t="shared" si="38"/>
        <v/>
      </c>
      <c r="S342" s="211" t="str">
        <f t="shared" si="39"/>
        <v/>
      </c>
      <c r="T342" s="215"/>
      <c r="U342" s="213">
        <f t="shared" si="40"/>
        <v>0</v>
      </c>
      <c r="V342" s="217">
        <f t="shared" si="41"/>
        <v>0</v>
      </c>
      <c r="W342" s="215"/>
      <c r="X342" s="215"/>
      <c r="Y342" s="213" t="str">
        <f>IF(AB342="Y",COUNT(#REF!), "")</f>
        <v/>
      </c>
      <c r="Z342" s="32"/>
      <c r="AA342" s="64" t="s">
        <v>339</v>
      </c>
      <c r="AB342" s="64" t="s">
        <v>72</v>
      </c>
      <c r="AC342" s="65">
        <v>49.818098999999997</v>
      </c>
      <c r="AD342" s="65">
        <v>-120.875001</v>
      </c>
      <c r="AE342" s="65" t="s">
        <v>340</v>
      </c>
      <c r="AF342" s="64">
        <v>8278</v>
      </c>
      <c r="AG342" s="64" t="s">
        <v>74</v>
      </c>
      <c r="AH342" s="64">
        <v>33</v>
      </c>
      <c r="AI342" s="64">
        <v>47</v>
      </c>
      <c r="AJ342" s="64" t="s">
        <v>57</v>
      </c>
      <c r="AK342" s="64" t="s">
        <v>62</v>
      </c>
      <c r="AL342" s="66" t="s">
        <v>62</v>
      </c>
      <c r="AM342" s="66" t="s">
        <v>63</v>
      </c>
      <c r="AN342" s="63" t="str">
        <f t="shared" si="42"/>
        <v>Brookmere</v>
      </c>
      <c r="AO342" s="67" t="str">
        <f t="shared" si="43"/>
        <v>FALSE</v>
      </c>
      <c r="AP342" s="67" t="str">
        <f t="shared" si="44"/>
        <v>FALSE</v>
      </c>
    </row>
    <row r="343" spans="2:42" x14ac:dyDescent="0.25">
      <c r="B343" s="174">
        <v>8279</v>
      </c>
      <c r="C343" s="6" t="str">
        <f t="shared" si="36"/>
        <v>Allison Lake</v>
      </c>
      <c r="D343" s="4" t="s">
        <v>57</v>
      </c>
      <c r="E343" s="5" t="s">
        <v>57</v>
      </c>
      <c r="F343" s="5" t="s">
        <v>57</v>
      </c>
      <c r="G343" s="5" t="s">
        <v>2539</v>
      </c>
      <c r="H343" s="5" t="s">
        <v>2538</v>
      </c>
      <c r="I343" s="299"/>
      <c r="J343" s="346"/>
      <c r="K343" s="346"/>
      <c r="L343" s="346"/>
      <c r="M343" s="347"/>
      <c r="N343" s="1"/>
      <c r="O343" s="2"/>
      <c r="P343" s="194"/>
      <c r="Q343" s="343" t="str">
        <f t="shared" si="37"/>
        <v/>
      </c>
      <c r="R343" s="210" t="str">
        <f t="shared" si="38"/>
        <v/>
      </c>
      <c r="S343" s="211" t="str">
        <f t="shared" si="39"/>
        <v/>
      </c>
      <c r="T343" s="215"/>
      <c r="U343" s="213">
        <f t="shared" si="40"/>
        <v>0</v>
      </c>
      <c r="V343" s="217">
        <f t="shared" si="41"/>
        <v>0</v>
      </c>
      <c r="W343" s="215"/>
      <c r="X343" s="215"/>
      <c r="Y343" s="213" t="str">
        <f>IF(AB343="Y",COUNT(#REF!), "")</f>
        <v/>
      </c>
      <c r="Z343" s="32"/>
      <c r="AA343" s="64" t="s">
        <v>126</v>
      </c>
      <c r="AB343" s="64" t="s">
        <v>72</v>
      </c>
      <c r="AC343" s="65">
        <v>49.688901000000001</v>
      </c>
      <c r="AD343" s="65">
        <v>-120.6014</v>
      </c>
      <c r="AE343" s="65" t="s">
        <v>127</v>
      </c>
      <c r="AF343" s="64">
        <v>8279</v>
      </c>
      <c r="AG343" s="64" t="s">
        <v>74</v>
      </c>
      <c r="AH343" s="64">
        <v>124</v>
      </c>
      <c r="AI343" s="64">
        <v>130</v>
      </c>
      <c r="AJ343" s="64" t="s">
        <v>57</v>
      </c>
      <c r="AK343" s="64" t="s">
        <v>62</v>
      </c>
      <c r="AL343" s="66" t="s">
        <v>62</v>
      </c>
      <c r="AM343" s="66" t="s">
        <v>63</v>
      </c>
      <c r="AN343" s="63" t="str">
        <f t="shared" si="42"/>
        <v>Allison Lake</v>
      </c>
      <c r="AO343" s="67" t="str">
        <f t="shared" si="43"/>
        <v>FALSE</v>
      </c>
      <c r="AP343" s="67" t="str">
        <f t="shared" si="44"/>
        <v>FALSE</v>
      </c>
    </row>
    <row r="344" spans="2:42" x14ac:dyDescent="0.25">
      <c r="B344" s="174">
        <v>8280</v>
      </c>
      <c r="C344" s="6" t="str">
        <f t="shared" si="36"/>
        <v>Bankeir</v>
      </c>
      <c r="D344" s="4" t="s">
        <v>57</v>
      </c>
      <c r="E344" s="5" t="s">
        <v>57</v>
      </c>
      <c r="F344" s="5" t="s">
        <v>57</v>
      </c>
      <c r="G344" s="5" t="s">
        <v>2539</v>
      </c>
      <c r="H344" s="5" t="s">
        <v>2538</v>
      </c>
      <c r="I344" s="299"/>
      <c r="J344" s="346"/>
      <c r="K344" s="346"/>
      <c r="L344" s="346"/>
      <c r="M344" s="347"/>
      <c r="N344" s="1"/>
      <c r="O344" s="2"/>
      <c r="P344" s="194"/>
      <c r="Q344" s="343" t="str">
        <f t="shared" si="37"/>
        <v/>
      </c>
      <c r="R344" s="210" t="str">
        <f t="shared" si="38"/>
        <v/>
      </c>
      <c r="S344" s="211" t="str">
        <f t="shared" si="39"/>
        <v/>
      </c>
      <c r="T344" s="215"/>
      <c r="U344" s="213">
        <f t="shared" si="40"/>
        <v>0</v>
      </c>
      <c r="V344" s="217">
        <f t="shared" si="41"/>
        <v>0</v>
      </c>
      <c r="W344" s="215"/>
      <c r="X344" s="215"/>
      <c r="Y344" s="213" t="str">
        <f>IF(AB344="Y",COUNT(#REF!), "")</f>
        <v/>
      </c>
      <c r="Z344" s="32"/>
      <c r="AA344" s="66" t="s">
        <v>187</v>
      </c>
      <c r="AB344" s="66" t="s">
        <v>72</v>
      </c>
      <c r="AC344" s="68">
        <v>49.710726999999999</v>
      </c>
      <c r="AD344" s="68">
        <v>-120.224912</v>
      </c>
      <c r="AE344" s="65" t="s">
        <v>188</v>
      </c>
      <c r="AF344" s="66">
        <v>8280</v>
      </c>
      <c r="AG344" s="66" t="s">
        <v>74</v>
      </c>
      <c r="AH344" s="66">
        <v>162</v>
      </c>
      <c r="AI344" s="66">
        <v>226</v>
      </c>
      <c r="AJ344" s="66" t="s">
        <v>57</v>
      </c>
      <c r="AK344" s="66" t="s">
        <v>62</v>
      </c>
      <c r="AL344" s="66" t="s">
        <v>57</v>
      </c>
      <c r="AM344" s="66" t="s">
        <v>63</v>
      </c>
      <c r="AN344" s="63" t="str">
        <f t="shared" si="42"/>
        <v>Bankeir</v>
      </c>
      <c r="AO344" s="67" t="str">
        <f t="shared" si="43"/>
        <v>FALSE</v>
      </c>
      <c r="AP344" s="67" t="str">
        <f t="shared" si="44"/>
        <v>FALSE</v>
      </c>
    </row>
    <row r="345" spans="2:42" x14ac:dyDescent="0.25">
      <c r="B345" s="174">
        <v>8281</v>
      </c>
      <c r="C345" s="6" t="str">
        <f t="shared" si="36"/>
        <v>Upper Nicola*</v>
      </c>
      <c r="D345" s="4" t="s">
        <v>57</v>
      </c>
      <c r="E345" s="5" t="s">
        <v>57</v>
      </c>
      <c r="F345" s="5" t="s">
        <v>62</v>
      </c>
      <c r="G345" s="5" t="s">
        <v>2550</v>
      </c>
      <c r="H345" s="5" t="s">
        <v>2538</v>
      </c>
      <c r="I345" s="299"/>
      <c r="J345" s="346"/>
      <c r="K345" s="346"/>
      <c r="L345" s="346"/>
      <c r="M345" s="347"/>
      <c r="N345" s="1"/>
      <c r="O345" s="2"/>
      <c r="P345" s="194"/>
      <c r="Q345" s="343" t="str">
        <f t="shared" si="37"/>
        <v/>
      </c>
      <c r="R345" s="210" t="str">
        <f t="shared" si="38"/>
        <v/>
      </c>
      <c r="S345" s="211" t="str">
        <f t="shared" si="39"/>
        <v/>
      </c>
      <c r="T345" s="215"/>
      <c r="U345" s="213">
        <f t="shared" si="40"/>
        <v>0</v>
      </c>
      <c r="V345" s="217">
        <f t="shared" si="41"/>
        <v>0</v>
      </c>
      <c r="W345" s="215"/>
      <c r="X345" s="215"/>
      <c r="Y345" s="213">
        <f>IF(AB345="Y",COUNT(#REF!), "")</f>
        <v>0</v>
      </c>
      <c r="Z345" s="32"/>
      <c r="AA345" s="64" t="s">
        <v>2299</v>
      </c>
      <c r="AB345" s="64" t="s">
        <v>59</v>
      </c>
      <c r="AC345" s="65">
        <v>50.219709999999999</v>
      </c>
      <c r="AD345" s="65">
        <v>-120.462118</v>
      </c>
      <c r="AE345" s="65" t="s">
        <v>2300</v>
      </c>
      <c r="AF345" s="64">
        <v>8281</v>
      </c>
      <c r="AG345" s="64" t="s">
        <v>66</v>
      </c>
      <c r="AH345" s="64">
        <v>112</v>
      </c>
      <c r="AI345" s="64">
        <v>56</v>
      </c>
      <c r="AJ345" s="64" t="s">
        <v>57</v>
      </c>
      <c r="AK345" s="64" t="s">
        <v>62</v>
      </c>
      <c r="AL345" s="66" t="s">
        <v>57</v>
      </c>
      <c r="AM345" s="66" t="s">
        <v>63</v>
      </c>
      <c r="AN345" s="63" t="str">
        <f t="shared" si="42"/>
        <v>Upper Nicola*</v>
      </c>
      <c r="AO345" s="67" t="str">
        <f t="shared" si="43"/>
        <v>FALSE</v>
      </c>
      <c r="AP345" s="67" t="str">
        <f t="shared" si="44"/>
        <v>FALSE</v>
      </c>
    </row>
    <row r="346" spans="2:42" x14ac:dyDescent="0.25">
      <c r="B346" s="174">
        <v>8282</v>
      </c>
      <c r="C346" s="6" t="str">
        <f t="shared" si="36"/>
        <v>Vernon</v>
      </c>
      <c r="D346" s="4" t="s">
        <v>62</v>
      </c>
      <c r="E346" s="5" t="s">
        <v>62</v>
      </c>
      <c r="F346" s="5" t="s">
        <v>62</v>
      </c>
      <c r="G346" s="5" t="s">
        <v>2544</v>
      </c>
      <c r="H346" s="5" t="s">
        <v>2538</v>
      </c>
      <c r="I346" s="299"/>
      <c r="J346" s="346"/>
      <c r="K346" s="346"/>
      <c r="L346" s="346"/>
      <c r="M346" s="347"/>
      <c r="N346" s="1"/>
      <c r="O346" s="2"/>
      <c r="P346" s="194"/>
      <c r="Q346" s="343" t="str">
        <f t="shared" si="37"/>
        <v/>
      </c>
      <c r="R346" s="210" t="str">
        <f t="shared" si="38"/>
        <v/>
      </c>
      <c r="S346" s="211" t="str">
        <f t="shared" si="39"/>
        <v/>
      </c>
      <c r="T346" s="215"/>
      <c r="U346" s="213">
        <f t="shared" si="40"/>
        <v>0</v>
      </c>
      <c r="V346" s="217">
        <f t="shared" si="41"/>
        <v>0</v>
      </c>
      <c r="W346" s="215"/>
      <c r="X346" s="215"/>
      <c r="Y346" s="213" t="str">
        <f>IF(AB346="Y",COUNT(#REF!), "")</f>
        <v/>
      </c>
      <c r="Z346" s="32"/>
      <c r="AA346" s="64" t="s">
        <v>2324</v>
      </c>
      <c r="AB346" s="66" t="s">
        <v>72</v>
      </c>
      <c r="AC346" s="65">
        <v>50.264223999999999</v>
      </c>
      <c r="AD346" s="65">
        <v>-119.26888700000001</v>
      </c>
      <c r="AE346" s="65" t="s">
        <v>2325</v>
      </c>
      <c r="AF346" s="64">
        <v>8282</v>
      </c>
      <c r="AG346" s="64" t="s">
        <v>95</v>
      </c>
      <c r="AH346" s="64">
        <v>25595</v>
      </c>
      <c r="AI346" s="64">
        <v>12000</v>
      </c>
      <c r="AJ346" s="64" t="s">
        <v>62</v>
      </c>
      <c r="AK346" s="64" t="s">
        <v>57</v>
      </c>
      <c r="AL346" s="66" t="s">
        <v>62</v>
      </c>
      <c r="AM346" s="66" t="s">
        <v>63</v>
      </c>
      <c r="AN346" s="63" t="str">
        <f t="shared" si="42"/>
        <v>Vernon</v>
      </c>
      <c r="AO346" s="67" t="str">
        <f t="shared" si="43"/>
        <v>FALSE</v>
      </c>
      <c r="AP346" s="67" t="str">
        <f t="shared" si="44"/>
        <v>FALSE</v>
      </c>
    </row>
    <row r="347" spans="2:42" x14ac:dyDescent="0.25">
      <c r="B347" s="174">
        <v>8283</v>
      </c>
      <c r="C347" s="6" t="str">
        <f t="shared" si="36"/>
        <v>Coldstream</v>
      </c>
      <c r="D347" s="4" t="s">
        <v>62</v>
      </c>
      <c r="E347" s="5" t="s">
        <v>62</v>
      </c>
      <c r="F347" s="5" t="s">
        <v>62</v>
      </c>
      <c r="G347" s="5" t="s">
        <v>2544</v>
      </c>
      <c r="H347" s="5" t="s">
        <v>2538</v>
      </c>
      <c r="I347" s="299"/>
      <c r="J347" s="346"/>
      <c r="K347" s="346"/>
      <c r="L347" s="346"/>
      <c r="M347" s="347"/>
      <c r="N347" s="1"/>
      <c r="O347" s="2"/>
      <c r="P347" s="194"/>
      <c r="Q347" s="343" t="str">
        <f t="shared" si="37"/>
        <v/>
      </c>
      <c r="R347" s="210" t="str">
        <f t="shared" si="38"/>
        <v/>
      </c>
      <c r="S347" s="211" t="str">
        <f t="shared" si="39"/>
        <v/>
      </c>
      <c r="T347" s="215"/>
      <c r="U347" s="213">
        <f t="shared" si="40"/>
        <v>0</v>
      </c>
      <c r="V347" s="217">
        <f t="shared" si="41"/>
        <v>0</v>
      </c>
      <c r="W347" s="215"/>
      <c r="X347" s="215"/>
      <c r="Y347" s="213" t="str">
        <f>IF(AB347="Y",COUNT(#REF!), "")</f>
        <v/>
      </c>
      <c r="Z347" s="32"/>
      <c r="AA347" s="64" t="s">
        <v>518</v>
      </c>
      <c r="AB347" s="66" t="s">
        <v>72</v>
      </c>
      <c r="AC347" s="65">
        <v>50.229201000000003</v>
      </c>
      <c r="AD347" s="65">
        <v>-119.226609</v>
      </c>
      <c r="AE347" s="65" t="s">
        <v>519</v>
      </c>
      <c r="AF347" s="64">
        <v>8283</v>
      </c>
      <c r="AG347" s="64" t="s">
        <v>95</v>
      </c>
      <c r="AH347" s="64">
        <v>6256</v>
      </c>
      <c r="AI347" s="64">
        <v>2450</v>
      </c>
      <c r="AJ347" s="64" t="s">
        <v>62</v>
      </c>
      <c r="AK347" s="64" t="s">
        <v>57</v>
      </c>
      <c r="AL347" s="66" t="s">
        <v>57</v>
      </c>
      <c r="AM347" s="66" t="s">
        <v>63</v>
      </c>
      <c r="AN347" s="63" t="str">
        <f t="shared" si="42"/>
        <v>Coldstream</v>
      </c>
      <c r="AO347" s="67" t="str">
        <f t="shared" si="43"/>
        <v>FALSE</v>
      </c>
      <c r="AP347" s="67" t="str">
        <f t="shared" si="44"/>
        <v>FALSE</v>
      </c>
    </row>
    <row r="348" spans="2:42" x14ac:dyDescent="0.25">
      <c r="B348" s="174">
        <v>8284</v>
      </c>
      <c r="C348" s="6" t="str">
        <f t="shared" si="36"/>
        <v>Okanagan*</v>
      </c>
      <c r="D348" s="4" t="s">
        <v>62</v>
      </c>
      <c r="E348" s="5" t="s">
        <v>62</v>
      </c>
      <c r="F348" s="5" t="s">
        <v>62</v>
      </c>
      <c r="G348" s="5" t="s">
        <v>2544</v>
      </c>
      <c r="H348" s="5" t="s">
        <v>2538</v>
      </c>
      <c r="I348" s="299"/>
      <c r="J348" s="346"/>
      <c r="K348" s="346"/>
      <c r="L348" s="346"/>
      <c r="M348" s="347"/>
      <c r="N348" s="1"/>
      <c r="O348" s="2"/>
      <c r="P348" s="194"/>
      <c r="Q348" s="343" t="str">
        <f t="shared" si="37"/>
        <v/>
      </c>
      <c r="R348" s="210" t="str">
        <f t="shared" si="38"/>
        <v/>
      </c>
      <c r="S348" s="211" t="str">
        <f t="shared" si="39"/>
        <v/>
      </c>
      <c r="T348" s="215"/>
      <c r="U348" s="213">
        <f t="shared" si="40"/>
        <v>0</v>
      </c>
      <c r="V348" s="217">
        <f t="shared" si="41"/>
        <v>0</v>
      </c>
      <c r="W348" s="215"/>
      <c r="X348" s="215"/>
      <c r="Y348" s="213">
        <f>IF(AB348="Y",COUNT(#REF!), "")</f>
        <v>0</v>
      </c>
      <c r="Z348" s="32"/>
      <c r="AA348" s="66" t="s">
        <v>1552</v>
      </c>
      <c r="AB348" s="66" t="s">
        <v>59</v>
      </c>
      <c r="AC348" s="68">
        <v>50.247252000000003</v>
      </c>
      <c r="AD348" s="68">
        <v>-119.33769100000001</v>
      </c>
      <c r="AE348" s="65" t="s">
        <v>1554</v>
      </c>
      <c r="AF348" s="66">
        <v>8284</v>
      </c>
      <c r="AG348" s="66" t="s">
        <v>1493</v>
      </c>
      <c r="AH348" s="66">
        <v>11899</v>
      </c>
      <c r="AI348" s="66">
        <v>5307</v>
      </c>
      <c r="AJ348" s="66" t="s">
        <v>62</v>
      </c>
      <c r="AK348" s="66" t="s">
        <v>57</v>
      </c>
      <c r="AL348" s="66" t="s">
        <v>57</v>
      </c>
      <c r="AM348" s="66" t="s">
        <v>63</v>
      </c>
      <c r="AN348" s="63" t="str">
        <f t="shared" si="42"/>
        <v>Okanagan*</v>
      </c>
      <c r="AO348" s="67" t="str">
        <f t="shared" si="43"/>
        <v>FALSE</v>
      </c>
      <c r="AP348" s="67" t="str">
        <f t="shared" si="44"/>
        <v>FALSE</v>
      </c>
    </row>
    <row r="349" spans="2:42" x14ac:dyDescent="0.25">
      <c r="B349" s="174">
        <v>8285</v>
      </c>
      <c r="C349" s="6" t="str">
        <f t="shared" si="36"/>
        <v>Killiney Beach</v>
      </c>
      <c r="D349" s="4" t="s">
        <v>62</v>
      </c>
      <c r="E349" s="5" t="s">
        <v>62</v>
      </c>
      <c r="F349" s="5" t="s">
        <v>62</v>
      </c>
      <c r="G349" s="5" t="s">
        <v>2543</v>
      </c>
      <c r="H349" s="5" t="s">
        <v>2538</v>
      </c>
      <c r="I349" s="299"/>
      <c r="J349" s="346"/>
      <c r="K349" s="346"/>
      <c r="L349" s="346"/>
      <c r="M349" s="347"/>
      <c r="N349" s="1"/>
      <c r="O349" s="2"/>
      <c r="P349" s="194"/>
      <c r="Q349" s="343" t="str">
        <f t="shared" si="37"/>
        <v/>
      </c>
      <c r="R349" s="210" t="str">
        <f t="shared" si="38"/>
        <v/>
      </c>
      <c r="S349" s="211" t="str">
        <f t="shared" si="39"/>
        <v/>
      </c>
      <c r="T349" s="215"/>
      <c r="U349" s="213">
        <f t="shared" si="40"/>
        <v>0</v>
      </c>
      <c r="V349" s="217">
        <f t="shared" si="41"/>
        <v>0</v>
      </c>
      <c r="W349" s="215"/>
      <c r="X349" s="215"/>
      <c r="Y349" s="213" t="str">
        <f>IF(AB349="Y",COUNT(#REF!), "")</f>
        <v/>
      </c>
      <c r="Z349" s="32"/>
      <c r="AA349" s="66" t="s">
        <v>1080</v>
      </c>
      <c r="AB349" s="66" t="s">
        <v>72</v>
      </c>
      <c r="AC349" s="68">
        <v>50.189920999999998</v>
      </c>
      <c r="AD349" s="68">
        <v>-119.506208</v>
      </c>
      <c r="AE349" s="65" t="s">
        <v>1081</v>
      </c>
      <c r="AF349" s="66">
        <v>8285</v>
      </c>
      <c r="AG349" s="66" t="s">
        <v>74</v>
      </c>
      <c r="AH349" s="66">
        <v>757</v>
      </c>
      <c r="AI349" s="66">
        <v>462</v>
      </c>
      <c r="AJ349" s="66" t="s">
        <v>62</v>
      </c>
      <c r="AK349" s="66" t="s">
        <v>57</v>
      </c>
      <c r="AL349" s="66" t="s">
        <v>62</v>
      </c>
      <c r="AM349" s="66" t="s">
        <v>63</v>
      </c>
      <c r="AN349" s="63" t="str">
        <f t="shared" si="42"/>
        <v>Killiney Beach</v>
      </c>
      <c r="AO349" s="67" t="str">
        <f t="shared" si="43"/>
        <v>FALSE</v>
      </c>
      <c r="AP349" s="67" t="str">
        <f t="shared" si="44"/>
        <v>FALSE</v>
      </c>
    </row>
    <row r="350" spans="2:42" x14ac:dyDescent="0.25">
      <c r="B350" s="174">
        <v>8286</v>
      </c>
      <c r="C350" s="6" t="str">
        <f t="shared" si="36"/>
        <v>Fintry</v>
      </c>
      <c r="D350" s="4" t="s">
        <v>62</v>
      </c>
      <c r="E350" s="5" t="s">
        <v>62</v>
      </c>
      <c r="F350" s="5" t="s">
        <v>62</v>
      </c>
      <c r="G350" s="5" t="s">
        <v>2543</v>
      </c>
      <c r="H350" s="5" t="s">
        <v>2538</v>
      </c>
      <c r="I350" s="299"/>
      <c r="J350" s="346"/>
      <c r="K350" s="346"/>
      <c r="L350" s="346"/>
      <c r="M350" s="347"/>
      <c r="N350" s="1"/>
      <c r="O350" s="2"/>
      <c r="P350" s="194"/>
      <c r="Q350" s="343" t="str">
        <f t="shared" si="37"/>
        <v/>
      </c>
      <c r="R350" s="210" t="str">
        <f t="shared" si="38"/>
        <v/>
      </c>
      <c r="S350" s="211" t="str">
        <f t="shared" si="39"/>
        <v/>
      </c>
      <c r="T350" s="215"/>
      <c r="U350" s="213">
        <f t="shared" si="40"/>
        <v>0</v>
      </c>
      <c r="V350" s="217">
        <f t="shared" si="41"/>
        <v>0</v>
      </c>
      <c r="W350" s="215"/>
      <c r="X350" s="215"/>
      <c r="Y350" s="213" t="str">
        <f>IF(AB350="Y",COUNT(#REF!), "")</f>
        <v/>
      </c>
      <c r="Z350" s="32"/>
      <c r="AA350" s="66" t="s">
        <v>772</v>
      </c>
      <c r="AB350" s="64" t="s">
        <v>72</v>
      </c>
      <c r="AC350" s="68">
        <v>50.131639</v>
      </c>
      <c r="AD350" s="68">
        <v>-119.506372</v>
      </c>
      <c r="AE350" s="65" t="s">
        <v>773</v>
      </c>
      <c r="AF350" s="66">
        <v>8286</v>
      </c>
      <c r="AG350" s="66" t="s">
        <v>74</v>
      </c>
      <c r="AH350" s="66">
        <v>304</v>
      </c>
      <c r="AI350" s="66">
        <v>410</v>
      </c>
      <c r="AJ350" s="66" t="s">
        <v>62</v>
      </c>
      <c r="AK350" s="66" t="s">
        <v>57</v>
      </c>
      <c r="AL350" s="66" t="s">
        <v>57</v>
      </c>
      <c r="AM350" s="66" t="s">
        <v>63</v>
      </c>
      <c r="AN350" s="63" t="str">
        <f t="shared" si="42"/>
        <v>Fintry</v>
      </c>
      <c r="AO350" s="67" t="str">
        <f t="shared" si="43"/>
        <v>FALSE</v>
      </c>
      <c r="AP350" s="67" t="str">
        <f t="shared" si="44"/>
        <v>FALSE</v>
      </c>
    </row>
    <row r="351" spans="2:42" x14ac:dyDescent="0.25">
      <c r="B351" s="174">
        <v>8287</v>
      </c>
      <c r="C351" s="6" t="str">
        <f t="shared" si="36"/>
        <v>Wilson Landing</v>
      </c>
      <c r="D351" s="4" t="s">
        <v>62</v>
      </c>
      <c r="E351" s="5" t="s">
        <v>62</v>
      </c>
      <c r="F351" s="5" t="s">
        <v>62</v>
      </c>
      <c r="G351" s="5" t="s">
        <v>2543</v>
      </c>
      <c r="H351" s="5" t="s">
        <v>2538</v>
      </c>
      <c r="I351" s="299"/>
      <c r="J351" s="346"/>
      <c r="K351" s="346"/>
      <c r="L351" s="346"/>
      <c r="M351" s="347"/>
      <c r="N351" s="1"/>
      <c r="O351" s="2"/>
      <c r="P351" s="194"/>
      <c r="Q351" s="343" t="str">
        <f t="shared" si="37"/>
        <v/>
      </c>
      <c r="R351" s="210" t="str">
        <f t="shared" si="38"/>
        <v/>
      </c>
      <c r="S351" s="211" t="str">
        <f t="shared" si="39"/>
        <v/>
      </c>
      <c r="T351" s="215"/>
      <c r="U351" s="213">
        <f t="shared" si="40"/>
        <v>0</v>
      </c>
      <c r="V351" s="217">
        <f t="shared" si="41"/>
        <v>0</v>
      </c>
      <c r="W351" s="215"/>
      <c r="X351" s="215"/>
      <c r="Y351" s="213" t="str">
        <f>IF(AB351="Y",COUNT(#REF!), "")</f>
        <v/>
      </c>
      <c r="Z351" s="32"/>
      <c r="AA351" s="66" t="s">
        <v>2426</v>
      </c>
      <c r="AB351" s="66" t="s">
        <v>72</v>
      </c>
      <c r="AC351" s="68">
        <v>49.982100000000003</v>
      </c>
      <c r="AD351" s="68">
        <v>-119.49726800000001</v>
      </c>
      <c r="AE351" s="65" t="s">
        <v>2427</v>
      </c>
      <c r="AF351" s="66">
        <v>8287</v>
      </c>
      <c r="AG351" s="66" t="s">
        <v>74</v>
      </c>
      <c r="AH351" s="66">
        <v>99</v>
      </c>
      <c r="AI351" s="66">
        <v>102</v>
      </c>
      <c r="AJ351" s="66" t="s">
        <v>62</v>
      </c>
      <c r="AK351" s="66" t="s">
        <v>57</v>
      </c>
      <c r="AL351" s="66" t="s">
        <v>62</v>
      </c>
      <c r="AM351" s="66" t="s">
        <v>63</v>
      </c>
      <c r="AN351" s="63" t="str">
        <f t="shared" si="42"/>
        <v>Wilson Landing</v>
      </c>
      <c r="AO351" s="67" t="str">
        <f t="shared" si="43"/>
        <v>FALSE</v>
      </c>
      <c r="AP351" s="67" t="str">
        <f t="shared" si="44"/>
        <v>FALSE</v>
      </c>
    </row>
    <row r="352" spans="2:42" x14ac:dyDescent="0.25">
      <c r="B352" s="174">
        <v>8288</v>
      </c>
      <c r="C352" s="6" t="str">
        <f t="shared" si="36"/>
        <v>Nahun</v>
      </c>
      <c r="D352" s="4" t="s">
        <v>57</v>
      </c>
      <c r="E352" s="5" t="s">
        <v>62</v>
      </c>
      <c r="F352" s="5" t="s">
        <v>62</v>
      </c>
      <c r="G352" s="5" t="s">
        <v>2543</v>
      </c>
      <c r="H352" s="5" t="s">
        <v>2538</v>
      </c>
      <c r="I352" s="299"/>
      <c r="J352" s="346"/>
      <c r="K352" s="346"/>
      <c r="L352" s="346"/>
      <c r="M352" s="347"/>
      <c r="N352" s="1"/>
      <c r="O352" s="2"/>
      <c r="P352" s="194"/>
      <c r="Q352" s="343" t="str">
        <f t="shared" si="37"/>
        <v/>
      </c>
      <c r="R352" s="210" t="str">
        <f t="shared" si="38"/>
        <v/>
      </c>
      <c r="S352" s="211" t="str">
        <f t="shared" si="39"/>
        <v/>
      </c>
      <c r="T352" s="215"/>
      <c r="U352" s="213">
        <f t="shared" si="40"/>
        <v>0</v>
      </c>
      <c r="V352" s="217">
        <f t="shared" si="41"/>
        <v>0</v>
      </c>
      <c r="W352" s="215"/>
      <c r="X352" s="215"/>
      <c r="Y352" s="213" t="str">
        <f>IF(AB352="Y",COUNT(#REF!), "")</f>
        <v/>
      </c>
      <c r="Z352" s="32"/>
      <c r="AA352" s="64" t="s">
        <v>1442</v>
      </c>
      <c r="AB352" s="66" t="s">
        <v>72</v>
      </c>
      <c r="AC352" s="65">
        <v>50.083300999999999</v>
      </c>
      <c r="AD352" s="65">
        <v>-119.499999</v>
      </c>
      <c r="AE352" s="65" t="s">
        <v>1443</v>
      </c>
      <c r="AF352" s="64">
        <v>8288</v>
      </c>
      <c r="AG352" s="64" t="s">
        <v>74</v>
      </c>
      <c r="AH352" s="64">
        <v>304</v>
      </c>
      <c r="AI352" s="64">
        <v>410</v>
      </c>
      <c r="AJ352" s="64" t="s">
        <v>62</v>
      </c>
      <c r="AK352" s="64" t="s">
        <v>57</v>
      </c>
      <c r="AL352" s="66" t="s">
        <v>57</v>
      </c>
      <c r="AM352" s="66" t="s">
        <v>63</v>
      </c>
      <c r="AN352" s="63" t="str">
        <f t="shared" si="42"/>
        <v>Nahun</v>
      </c>
      <c r="AO352" s="67" t="str">
        <f t="shared" si="43"/>
        <v>FALSE</v>
      </c>
      <c r="AP352" s="67" t="str">
        <f t="shared" si="44"/>
        <v>FALSE</v>
      </c>
    </row>
    <row r="353" spans="2:42" x14ac:dyDescent="0.25">
      <c r="B353" s="174">
        <v>8289</v>
      </c>
      <c r="C353" s="6" t="str">
        <f t="shared" si="36"/>
        <v>Caesars</v>
      </c>
      <c r="D353" s="4" t="s">
        <v>57</v>
      </c>
      <c r="E353" s="5" t="s">
        <v>62</v>
      </c>
      <c r="F353" s="5" t="s">
        <v>62</v>
      </c>
      <c r="G353" s="5" t="s">
        <v>2543</v>
      </c>
      <c r="H353" s="5" t="s">
        <v>2538</v>
      </c>
      <c r="I353" s="299"/>
      <c r="J353" s="346"/>
      <c r="K353" s="346"/>
      <c r="L353" s="346"/>
      <c r="M353" s="347"/>
      <c r="N353" s="1"/>
      <c r="O353" s="2"/>
      <c r="P353" s="194"/>
      <c r="Q353" s="343" t="str">
        <f t="shared" si="37"/>
        <v/>
      </c>
      <c r="R353" s="210" t="str">
        <f t="shared" si="38"/>
        <v/>
      </c>
      <c r="S353" s="211" t="str">
        <f t="shared" si="39"/>
        <v/>
      </c>
      <c r="T353" s="215"/>
      <c r="U353" s="213">
        <f t="shared" si="40"/>
        <v>0</v>
      </c>
      <c r="V353" s="217">
        <f t="shared" si="41"/>
        <v>0</v>
      </c>
      <c r="W353" s="215"/>
      <c r="X353" s="215"/>
      <c r="Y353" s="213" t="str">
        <f>IF(AB353="Y",COUNT(#REF!), "")</f>
        <v/>
      </c>
      <c r="Z353" s="32"/>
      <c r="AA353" s="64" t="s">
        <v>375</v>
      </c>
      <c r="AB353" s="66" t="s">
        <v>72</v>
      </c>
      <c r="AC353" s="65">
        <v>50.066699999999997</v>
      </c>
      <c r="AD353" s="65">
        <v>-119.500001</v>
      </c>
      <c r="AE353" s="65" t="s">
        <v>376</v>
      </c>
      <c r="AF353" s="64">
        <v>8289</v>
      </c>
      <c r="AG353" s="64" t="s">
        <v>74</v>
      </c>
      <c r="AH353" s="64">
        <v>49</v>
      </c>
      <c r="AI353" s="64">
        <v>90</v>
      </c>
      <c r="AJ353" s="64" t="s">
        <v>57</v>
      </c>
      <c r="AK353" s="64" t="s">
        <v>62</v>
      </c>
      <c r="AL353" s="66" t="s">
        <v>57</v>
      </c>
      <c r="AM353" s="66" t="s">
        <v>63</v>
      </c>
      <c r="AN353" s="63" t="str">
        <f t="shared" si="42"/>
        <v>Caesars</v>
      </c>
      <c r="AO353" s="67" t="str">
        <f t="shared" si="43"/>
        <v>FALSE</v>
      </c>
      <c r="AP353" s="67" t="str">
        <f t="shared" si="44"/>
        <v>FALSE</v>
      </c>
    </row>
    <row r="354" spans="2:42" x14ac:dyDescent="0.25">
      <c r="B354" s="174">
        <v>8290</v>
      </c>
      <c r="C354" s="6" t="str">
        <f t="shared" ref="C354:C417" si="45">HYPERLINK(AE354,AN354)</f>
        <v>Traders Cove</v>
      </c>
      <c r="D354" s="4" t="s">
        <v>62</v>
      </c>
      <c r="E354" s="5" t="s">
        <v>62</v>
      </c>
      <c r="F354" s="5" t="s">
        <v>62</v>
      </c>
      <c r="G354" s="5" t="s">
        <v>2543</v>
      </c>
      <c r="H354" s="5" t="s">
        <v>2538</v>
      </c>
      <c r="I354" s="299"/>
      <c r="J354" s="346"/>
      <c r="K354" s="346"/>
      <c r="L354" s="346"/>
      <c r="M354" s="347"/>
      <c r="N354" s="1"/>
      <c r="O354" s="2"/>
      <c r="P354" s="194"/>
      <c r="Q354" s="343" t="str">
        <f t="shared" ref="Q354:Q417" si="46">IF(L354="","",
IF(SUM((J354*L354)/M354)&lt;=N354,"Sufficient Capacity",
IF(SUM((J354*L354)/M354)&gt;N354,"Not Enough Capacity","Error")))</f>
        <v/>
      </c>
      <c r="R354" s="210" t="str">
        <f t="shared" ref="R354:R417" si="47">IF(OR(ISBLANK(J354),ISBLANK(L354),ISBLANK(M354)), "",(J354*L354/M354))</f>
        <v/>
      </c>
      <c r="S354" s="211" t="str">
        <f t="shared" ref="S354:S417" si="48">IF(AND(COUNT(N354,R354)=2, OR($O$10="Last-Mile", $O$10="Transport &amp; Last-Mile")), N354-R354, "")</f>
        <v/>
      </c>
      <c r="T354" s="215"/>
      <c r="U354" s="213">
        <f t="shared" ref="U354:U417" si="49">IF(AND(AB354="Y",I354&lt;&gt;""),1,0)</f>
        <v>0</v>
      </c>
      <c r="V354" s="217">
        <f t="shared" ref="V354:V417" si="50">IF(AND(AB354="Y",I354="Last-Mile &amp; Transport"),1,0)</f>
        <v>0</v>
      </c>
      <c r="W354" s="215"/>
      <c r="X354" s="215"/>
      <c r="Y354" s="213" t="str">
        <f>IF(AB354="Y",COUNT(#REF!), "")</f>
        <v/>
      </c>
      <c r="Z354" s="32"/>
      <c r="AA354" s="66" t="s">
        <v>2228</v>
      </c>
      <c r="AB354" s="66" t="s">
        <v>72</v>
      </c>
      <c r="AC354" s="68">
        <v>49.936086000000003</v>
      </c>
      <c r="AD354" s="68">
        <v>-119.504107</v>
      </c>
      <c r="AE354" s="65" t="s">
        <v>2229</v>
      </c>
      <c r="AF354" s="66">
        <v>8290</v>
      </c>
      <c r="AG354" s="66" t="s">
        <v>74</v>
      </c>
      <c r="AH354" s="66">
        <v>612</v>
      </c>
      <c r="AI354" s="66">
        <v>290</v>
      </c>
      <c r="AJ354" s="66" t="s">
        <v>62</v>
      </c>
      <c r="AK354" s="66" t="s">
        <v>57</v>
      </c>
      <c r="AL354" s="66" t="s">
        <v>57</v>
      </c>
      <c r="AM354" s="66" t="s">
        <v>63</v>
      </c>
      <c r="AN354" s="63" t="str">
        <f t="shared" ref="AN354:AN417" si="51">IF(AB354="Y", CONCATENATE(AA354,"*"), AA354)</f>
        <v>Traders Cove</v>
      </c>
      <c r="AO354" s="67" t="str">
        <f t="shared" ref="AO354:AO417" si="52">IF(I354="Last-Mile","TRUE",IF(I354="Transport &amp; Last-Mile","TRUE","FALSE"))</f>
        <v>FALSE</v>
      </c>
      <c r="AP354" s="67" t="str">
        <f t="shared" ref="AP354:AP417" si="53">IF(I354="Transport","TRUE",IF(I354="Transport &amp; Last-Mile","TRUE","FALSE"))</f>
        <v>FALSE</v>
      </c>
    </row>
    <row r="355" spans="2:42" x14ac:dyDescent="0.25">
      <c r="B355" s="174">
        <v>8291</v>
      </c>
      <c r="C355" s="6" t="str">
        <f t="shared" si="45"/>
        <v>Kedleston</v>
      </c>
      <c r="D355" s="4" t="s">
        <v>62</v>
      </c>
      <c r="E355" s="5" t="s">
        <v>62</v>
      </c>
      <c r="F355" s="5" t="s">
        <v>62</v>
      </c>
      <c r="G355" s="5" t="s">
        <v>2544</v>
      </c>
      <c r="H355" s="5" t="s">
        <v>2538</v>
      </c>
      <c r="I355" s="299"/>
      <c r="J355" s="346"/>
      <c r="K355" s="346"/>
      <c r="L355" s="346"/>
      <c r="M355" s="347"/>
      <c r="N355" s="1"/>
      <c r="O355" s="2"/>
      <c r="P355" s="194"/>
      <c r="Q355" s="343" t="str">
        <f t="shared" si="46"/>
        <v/>
      </c>
      <c r="R355" s="210" t="str">
        <f t="shared" si="47"/>
        <v/>
      </c>
      <c r="S355" s="211" t="str">
        <f t="shared" si="48"/>
        <v/>
      </c>
      <c r="T355" s="215"/>
      <c r="U355" s="213">
        <f t="shared" si="49"/>
        <v>0</v>
      </c>
      <c r="V355" s="217">
        <f t="shared" si="50"/>
        <v>0</v>
      </c>
      <c r="W355" s="215"/>
      <c r="X355" s="215"/>
      <c r="Y355" s="213" t="str">
        <f>IF(AB355="Y",COUNT(#REF!), "")</f>
        <v/>
      </c>
      <c r="Z355" s="32"/>
      <c r="AA355" s="64" t="s">
        <v>1058</v>
      </c>
      <c r="AB355" s="64" t="s">
        <v>72</v>
      </c>
      <c r="AC355" s="65">
        <v>50.316699</v>
      </c>
      <c r="AD355" s="65">
        <v>-119.1833</v>
      </c>
      <c r="AE355" s="65" t="s">
        <v>1059</v>
      </c>
      <c r="AF355" s="64">
        <v>8291</v>
      </c>
      <c r="AG355" s="64" t="s">
        <v>74</v>
      </c>
      <c r="AH355" s="64">
        <v>2703</v>
      </c>
      <c r="AI355" s="64">
        <v>1041</v>
      </c>
      <c r="AJ355" s="64" t="s">
        <v>62</v>
      </c>
      <c r="AK355" s="64" t="s">
        <v>57</v>
      </c>
      <c r="AL355" s="66" t="s">
        <v>62</v>
      </c>
      <c r="AM355" s="66" t="s">
        <v>63</v>
      </c>
      <c r="AN355" s="63" t="str">
        <f t="shared" si="51"/>
        <v>Kedleston</v>
      </c>
      <c r="AO355" s="67" t="str">
        <f t="shared" si="52"/>
        <v>FALSE</v>
      </c>
      <c r="AP355" s="67" t="str">
        <f t="shared" si="53"/>
        <v>FALSE</v>
      </c>
    </row>
    <row r="356" spans="2:42" x14ac:dyDescent="0.25">
      <c r="B356" s="174">
        <v>8293</v>
      </c>
      <c r="C356" s="6" t="str">
        <f t="shared" si="45"/>
        <v>Okanagan*</v>
      </c>
      <c r="D356" s="4" t="s">
        <v>57</v>
      </c>
      <c r="E356" s="5" t="s">
        <v>62</v>
      </c>
      <c r="F356" s="5" t="s">
        <v>62</v>
      </c>
      <c r="G356" s="5" t="s">
        <v>2544</v>
      </c>
      <c r="H356" s="5" t="s">
        <v>2538</v>
      </c>
      <c r="I356" s="299"/>
      <c r="J356" s="346"/>
      <c r="K356" s="346"/>
      <c r="L356" s="346"/>
      <c r="M356" s="347"/>
      <c r="N356" s="1"/>
      <c r="O356" s="2"/>
      <c r="P356" s="194"/>
      <c r="Q356" s="343" t="str">
        <f t="shared" si="46"/>
        <v/>
      </c>
      <c r="R356" s="210" t="str">
        <f t="shared" si="47"/>
        <v/>
      </c>
      <c r="S356" s="211" t="str">
        <f t="shared" si="48"/>
        <v/>
      </c>
      <c r="T356" s="215"/>
      <c r="U356" s="213">
        <f t="shared" si="49"/>
        <v>0</v>
      </c>
      <c r="V356" s="217">
        <f t="shared" si="50"/>
        <v>0</v>
      </c>
      <c r="W356" s="215"/>
      <c r="X356" s="215"/>
      <c r="Y356" s="213">
        <f>IF(AB356="Y",COUNT(#REF!), "")</f>
        <v>0</v>
      </c>
      <c r="Z356" s="32"/>
      <c r="AA356" s="64" t="s">
        <v>1552</v>
      </c>
      <c r="AB356" s="64" t="s">
        <v>59</v>
      </c>
      <c r="AC356" s="65">
        <v>50.234305999999997</v>
      </c>
      <c r="AD356" s="65">
        <v>-119.44828800000001</v>
      </c>
      <c r="AE356" s="65" t="s">
        <v>1555</v>
      </c>
      <c r="AF356" s="64">
        <v>8293</v>
      </c>
      <c r="AG356" s="64" t="s">
        <v>66</v>
      </c>
      <c r="AH356" s="64">
        <v>1282</v>
      </c>
      <c r="AI356" s="64">
        <v>884</v>
      </c>
      <c r="AJ356" s="64" t="s">
        <v>57</v>
      </c>
      <c r="AK356" s="64" t="s">
        <v>57</v>
      </c>
      <c r="AL356" s="66" t="s">
        <v>62</v>
      </c>
      <c r="AM356" s="66" t="s">
        <v>63</v>
      </c>
      <c r="AN356" s="63" t="str">
        <f t="shared" si="51"/>
        <v>Okanagan*</v>
      </c>
      <c r="AO356" s="67" t="str">
        <f t="shared" si="52"/>
        <v>FALSE</v>
      </c>
      <c r="AP356" s="67" t="str">
        <f t="shared" si="53"/>
        <v>FALSE</v>
      </c>
    </row>
    <row r="357" spans="2:42" x14ac:dyDescent="0.25">
      <c r="B357" s="174">
        <v>8294</v>
      </c>
      <c r="C357" s="6" t="str">
        <f t="shared" si="45"/>
        <v>Armstrong</v>
      </c>
      <c r="D357" s="4" t="s">
        <v>62</v>
      </c>
      <c r="E357" s="5" t="s">
        <v>62</v>
      </c>
      <c r="F357" s="5" t="s">
        <v>62</v>
      </c>
      <c r="G357" s="5" t="s">
        <v>2544</v>
      </c>
      <c r="H357" s="5" t="s">
        <v>2538</v>
      </c>
      <c r="I357" s="299"/>
      <c r="J357" s="346"/>
      <c r="K357" s="346"/>
      <c r="L357" s="346"/>
      <c r="M357" s="347"/>
      <c r="N357" s="1"/>
      <c r="O357" s="2"/>
      <c r="P357" s="194"/>
      <c r="Q357" s="343" t="str">
        <f t="shared" si="46"/>
        <v/>
      </c>
      <c r="R357" s="210" t="str">
        <f t="shared" si="47"/>
        <v/>
      </c>
      <c r="S357" s="211" t="str">
        <f t="shared" si="48"/>
        <v/>
      </c>
      <c r="T357" s="215"/>
      <c r="U357" s="213">
        <f t="shared" si="49"/>
        <v>0</v>
      </c>
      <c r="V357" s="217">
        <f t="shared" si="50"/>
        <v>0</v>
      </c>
      <c r="W357" s="215"/>
      <c r="X357" s="215"/>
      <c r="Y357" s="213" t="str">
        <f>IF(AB357="Y",COUNT(#REF!), "")</f>
        <v/>
      </c>
      <c r="Z357" s="32"/>
      <c r="AA357" s="64" t="s">
        <v>154</v>
      </c>
      <c r="AB357" s="64" t="s">
        <v>72</v>
      </c>
      <c r="AC357" s="65">
        <v>50.446114999999999</v>
      </c>
      <c r="AD357" s="65">
        <v>-119.19917100000001</v>
      </c>
      <c r="AE357" s="65" t="s">
        <v>155</v>
      </c>
      <c r="AF357" s="64">
        <v>8294</v>
      </c>
      <c r="AG357" s="64" t="s">
        <v>74</v>
      </c>
      <c r="AH357" s="64">
        <v>5907</v>
      </c>
      <c r="AI357" s="64">
        <v>2464</v>
      </c>
      <c r="AJ357" s="64" t="s">
        <v>62</v>
      </c>
      <c r="AK357" s="64" t="s">
        <v>57</v>
      </c>
      <c r="AL357" s="66" t="s">
        <v>57</v>
      </c>
      <c r="AM357" s="66" t="s">
        <v>63</v>
      </c>
      <c r="AN357" s="63" t="str">
        <f t="shared" si="51"/>
        <v>Armstrong</v>
      </c>
      <c r="AO357" s="67" t="str">
        <f t="shared" si="52"/>
        <v>FALSE</v>
      </c>
      <c r="AP357" s="67" t="str">
        <f t="shared" si="53"/>
        <v>FALSE</v>
      </c>
    </row>
    <row r="358" spans="2:42" x14ac:dyDescent="0.25">
      <c r="B358" s="174">
        <v>8295</v>
      </c>
      <c r="C358" s="6" t="str">
        <f t="shared" si="45"/>
        <v>Enderby</v>
      </c>
      <c r="D358" s="4" t="s">
        <v>62</v>
      </c>
      <c r="E358" s="5" t="s">
        <v>62</v>
      </c>
      <c r="F358" s="5" t="s">
        <v>62</v>
      </c>
      <c r="G358" s="5" t="s">
        <v>2544</v>
      </c>
      <c r="H358" s="5" t="s">
        <v>2538</v>
      </c>
      <c r="I358" s="299"/>
      <c r="J358" s="346"/>
      <c r="K358" s="346"/>
      <c r="L358" s="346"/>
      <c r="M358" s="347"/>
      <c r="N358" s="1"/>
      <c r="O358" s="2"/>
      <c r="P358" s="194"/>
      <c r="Q358" s="343" t="str">
        <f t="shared" si="46"/>
        <v/>
      </c>
      <c r="R358" s="210" t="str">
        <f t="shared" si="47"/>
        <v/>
      </c>
      <c r="S358" s="211" t="str">
        <f t="shared" si="48"/>
        <v/>
      </c>
      <c r="T358" s="215"/>
      <c r="U358" s="213">
        <f t="shared" si="49"/>
        <v>0</v>
      </c>
      <c r="V358" s="217">
        <f t="shared" si="50"/>
        <v>0</v>
      </c>
      <c r="W358" s="215"/>
      <c r="X358" s="215"/>
      <c r="Y358" s="213" t="str">
        <f>IF(AB358="Y",COUNT(#REF!), "")</f>
        <v/>
      </c>
      <c r="Z358" s="32"/>
      <c r="AA358" s="64" t="s">
        <v>723</v>
      </c>
      <c r="AB358" s="64" t="s">
        <v>72</v>
      </c>
      <c r="AC358" s="65">
        <v>50.554853999999999</v>
      </c>
      <c r="AD358" s="65">
        <v>-119.140979</v>
      </c>
      <c r="AE358" s="65" t="s">
        <v>724</v>
      </c>
      <c r="AF358" s="64">
        <v>8295</v>
      </c>
      <c r="AG358" s="64" t="s">
        <v>74</v>
      </c>
      <c r="AH358" s="64">
        <v>1985</v>
      </c>
      <c r="AI358" s="64">
        <v>970</v>
      </c>
      <c r="AJ358" s="64" t="s">
        <v>62</v>
      </c>
      <c r="AK358" s="64" t="s">
        <v>57</v>
      </c>
      <c r="AL358" s="66" t="s">
        <v>57</v>
      </c>
      <c r="AM358" s="66" t="s">
        <v>63</v>
      </c>
      <c r="AN358" s="63" t="str">
        <f t="shared" si="51"/>
        <v>Enderby</v>
      </c>
      <c r="AO358" s="67" t="str">
        <f t="shared" si="52"/>
        <v>FALSE</v>
      </c>
      <c r="AP358" s="67" t="str">
        <f t="shared" si="53"/>
        <v>FALSE</v>
      </c>
    </row>
    <row r="359" spans="2:42" x14ac:dyDescent="0.25">
      <c r="B359" s="174">
        <v>8296</v>
      </c>
      <c r="C359" s="6" t="str">
        <f t="shared" si="45"/>
        <v>Okanagan*</v>
      </c>
      <c r="D359" s="4" t="s">
        <v>57</v>
      </c>
      <c r="E359" s="5" t="s">
        <v>62</v>
      </c>
      <c r="F359" s="5" t="s">
        <v>62</v>
      </c>
      <c r="G359" s="5" t="s">
        <v>2551</v>
      </c>
      <c r="H359" s="5" t="s">
        <v>2538</v>
      </c>
      <c r="I359" s="299"/>
      <c r="J359" s="346"/>
      <c r="K359" s="346"/>
      <c r="L359" s="346"/>
      <c r="M359" s="347"/>
      <c r="N359" s="1"/>
      <c r="O359" s="2"/>
      <c r="P359" s="194"/>
      <c r="Q359" s="343" t="str">
        <f t="shared" si="46"/>
        <v/>
      </c>
      <c r="R359" s="210" t="str">
        <f t="shared" si="47"/>
        <v/>
      </c>
      <c r="S359" s="211" t="str">
        <f t="shared" si="48"/>
        <v/>
      </c>
      <c r="T359" s="215"/>
      <c r="U359" s="213">
        <f t="shared" si="49"/>
        <v>0</v>
      </c>
      <c r="V359" s="217">
        <f t="shared" si="50"/>
        <v>0</v>
      </c>
      <c r="W359" s="215"/>
      <c r="X359" s="215"/>
      <c r="Y359" s="213">
        <f>IF(AB359="Y",COUNT(#REF!), "")</f>
        <v>0</v>
      </c>
      <c r="Z359" s="32"/>
      <c r="AA359" s="66" t="s">
        <v>1552</v>
      </c>
      <c r="AB359" s="64" t="s">
        <v>59</v>
      </c>
      <c r="AC359" s="68">
        <v>50.430340999999999</v>
      </c>
      <c r="AD359" s="68">
        <v>-119.341435</v>
      </c>
      <c r="AE359" s="65" t="s">
        <v>1556</v>
      </c>
      <c r="AF359" s="66">
        <v>8296</v>
      </c>
      <c r="AG359" s="66" t="s">
        <v>66</v>
      </c>
      <c r="AH359" s="66">
        <v>66</v>
      </c>
      <c r="AI359" s="66">
        <v>33</v>
      </c>
      <c r="AJ359" s="66" t="s">
        <v>57</v>
      </c>
      <c r="AK359" s="66" t="s">
        <v>62</v>
      </c>
      <c r="AL359" s="66" t="s">
        <v>62</v>
      </c>
      <c r="AM359" s="66" t="s">
        <v>63</v>
      </c>
      <c r="AN359" s="63" t="str">
        <f t="shared" si="51"/>
        <v>Okanagan*</v>
      </c>
      <c r="AO359" s="67" t="str">
        <f t="shared" si="52"/>
        <v>FALSE</v>
      </c>
      <c r="AP359" s="67" t="str">
        <f t="shared" si="53"/>
        <v>FALSE</v>
      </c>
    </row>
    <row r="360" spans="2:42" x14ac:dyDescent="0.25">
      <c r="B360" s="174">
        <v>8297</v>
      </c>
      <c r="C360" s="6" t="str">
        <f t="shared" si="45"/>
        <v>Glenemma</v>
      </c>
      <c r="D360" s="4" t="s">
        <v>62</v>
      </c>
      <c r="E360" s="5" t="s">
        <v>62</v>
      </c>
      <c r="F360" s="5" t="s">
        <v>62</v>
      </c>
      <c r="G360" s="5" t="s">
        <v>2551</v>
      </c>
      <c r="H360" s="5" t="s">
        <v>2538</v>
      </c>
      <c r="I360" s="299"/>
      <c r="J360" s="346"/>
      <c r="K360" s="346"/>
      <c r="L360" s="346"/>
      <c r="M360" s="347"/>
      <c r="N360" s="1"/>
      <c r="O360" s="2"/>
      <c r="P360" s="194"/>
      <c r="Q360" s="343" t="str">
        <f t="shared" si="46"/>
        <v/>
      </c>
      <c r="R360" s="210" t="str">
        <f t="shared" si="47"/>
        <v/>
      </c>
      <c r="S360" s="211" t="str">
        <f t="shared" si="48"/>
        <v/>
      </c>
      <c r="T360" s="215"/>
      <c r="U360" s="213">
        <f t="shared" si="49"/>
        <v>0</v>
      </c>
      <c r="V360" s="217">
        <f t="shared" si="50"/>
        <v>0</v>
      </c>
      <c r="W360" s="215"/>
      <c r="X360" s="215"/>
      <c r="Y360" s="213" t="str">
        <f>IF(AB360="Y",COUNT(#REF!), "")</f>
        <v/>
      </c>
      <c r="Z360" s="32"/>
      <c r="AA360" s="66" t="s">
        <v>861</v>
      </c>
      <c r="AB360" s="64" t="s">
        <v>72</v>
      </c>
      <c r="AC360" s="68">
        <v>50.469369999999998</v>
      </c>
      <c r="AD360" s="68">
        <v>-119.352475</v>
      </c>
      <c r="AE360" s="65" t="s">
        <v>862</v>
      </c>
      <c r="AF360" s="66">
        <v>8297</v>
      </c>
      <c r="AG360" s="66" t="s">
        <v>74</v>
      </c>
      <c r="AH360" s="66">
        <v>310</v>
      </c>
      <c r="AI360" s="66">
        <v>130</v>
      </c>
      <c r="AJ360" s="66" t="s">
        <v>57</v>
      </c>
      <c r="AK360" s="66" t="s">
        <v>62</v>
      </c>
      <c r="AL360" s="66" t="s">
        <v>57</v>
      </c>
      <c r="AM360" s="66" t="s">
        <v>63</v>
      </c>
      <c r="AN360" s="63" t="str">
        <f t="shared" si="51"/>
        <v>Glenemma</v>
      </c>
      <c r="AO360" s="67" t="str">
        <f t="shared" si="52"/>
        <v>FALSE</v>
      </c>
      <c r="AP360" s="67" t="str">
        <f t="shared" si="53"/>
        <v>FALSE</v>
      </c>
    </row>
    <row r="361" spans="2:42" x14ac:dyDescent="0.25">
      <c r="B361" s="174">
        <v>8298</v>
      </c>
      <c r="C361" s="6" t="str">
        <f t="shared" si="45"/>
        <v>Hullcar</v>
      </c>
      <c r="D361" s="4" t="s">
        <v>57</v>
      </c>
      <c r="E361" s="5" t="s">
        <v>57</v>
      </c>
      <c r="F361" s="5" t="s">
        <v>62</v>
      </c>
      <c r="G361" s="5" t="s">
        <v>2544</v>
      </c>
      <c r="H361" s="5" t="s">
        <v>2538</v>
      </c>
      <c r="I361" s="299"/>
      <c r="J361" s="346"/>
      <c r="K361" s="346"/>
      <c r="L361" s="346"/>
      <c r="M361" s="347"/>
      <c r="N361" s="1"/>
      <c r="O361" s="2"/>
      <c r="P361" s="194"/>
      <c r="Q361" s="343" t="str">
        <f t="shared" si="46"/>
        <v/>
      </c>
      <c r="R361" s="210" t="str">
        <f t="shared" si="47"/>
        <v/>
      </c>
      <c r="S361" s="211" t="str">
        <f t="shared" si="48"/>
        <v/>
      </c>
      <c r="T361" s="215"/>
      <c r="U361" s="213">
        <f t="shared" si="49"/>
        <v>0</v>
      </c>
      <c r="V361" s="217">
        <f t="shared" si="50"/>
        <v>0</v>
      </c>
      <c r="W361" s="215"/>
      <c r="X361" s="215"/>
      <c r="Y361" s="213" t="str">
        <f>IF(AB361="Y",COUNT(#REF!), "")</f>
        <v/>
      </c>
      <c r="Z361" s="32"/>
      <c r="AA361" s="64" t="s">
        <v>1007</v>
      </c>
      <c r="AB361" s="66" t="s">
        <v>72</v>
      </c>
      <c r="AC361" s="65">
        <v>50.503031</v>
      </c>
      <c r="AD361" s="65">
        <v>-119.26980500000001</v>
      </c>
      <c r="AE361" s="65" t="s">
        <v>1008</v>
      </c>
      <c r="AF361" s="64">
        <v>8298</v>
      </c>
      <c r="AG361" s="64" t="s">
        <v>74</v>
      </c>
      <c r="AH361" s="64">
        <v>187</v>
      </c>
      <c r="AI361" s="64">
        <v>77</v>
      </c>
      <c r="AJ361" s="64" t="s">
        <v>57</v>
      </c>
      <c r="AK361" s="64" t="s">
        <v>62</v>
      </c>
      <c r="AL361" s="66" t="s">
        <v>57</v>
      </c>
      <c r="AM361" s="66" t="s">
        <v>63</v>
      </c>
      <c r="AN361" s="63" t="str">
        <f t="shared" si="51"/>
        <v>Hullcar</v>
      </c>
      <c r="AO361" s="67" t="str">
        <f t="shared" si="52"/>
        <v>FALSE</v>
      </c>
      <c r="AP361" s="67" t="str">
        <f t="shared" si="53"/>
        <v>FALSE</v>
      </c>
    </row>
    <row r="362" spans="2:42" x14ac:dyDescent="0.25">
      <c r="B362" s="174">
        <v>8300</v>
      </c>
      <c r="C362" s="6" t="str">
        <f t="shared" si="45"/>
        <v>Ashton Creek</v>
      </c>
      <c r="D362" s="4" t="s">
        <v>62</v>
      </c>
      <c r="E362" s="5" t="s">
        <v>62</v>
      </c>
      <c r="F362" s="5" t="s">
        <v>62</v>
      </c>
      <c r="G362" s="5" t="s">
        <v>2544</v>
      </c>
      <c r="H362" s="5" t="s">
        <v>2538</v>
      </c>
      <c r="I362" s="299"/>
      <c r="J362" s="346"/>
      <c r="K362" s="346"/>
      <c r="L362" s="346"/>
      <c r="M362" s="347"/>
      <c r="N362" s="1"/>
      <c r="O362" s="2"/>
      <c r="P362" s="194"/>
      <c r="Q362" s="343" t="str">
        <f t="shared" si="46"/>
        <v/>
      </c>
      <c r="R362" s="210" t="str">
        <f t="shared" si="47"/>
        <v/>
      </c>
      <c r="S362" s="211" t="str">
        <f t="shared" si="48"/>
        <v/>
      </c>
      <c r="T362" s="215"/>
      <c r="U362" s="213">
        <f t="shared" si="49"/>
        <v>0</v>
      </c>
      <c r="V362" s="217">
        <f t="shared" si="50"/>
        <v>0</v>
      </c>
      <c r="W362" s="215"/>
      <c r="X362" s="215"/>
      <c r="Y362" s="213" t="str">
        <f>IF(AB362="Y",COUNT(#REF!), "")</f>
        <v/>
      </c>
      <c r="Z362" s="32"/>
      <c r="AA362" s="64" t="s">
        <v>165</v>
      </c>
      <c r="AB362" s="64" t="s">
        <v>72</v>
      </c>
      <c r="AC362" s="65">
        <v>50.555993000000001</v>
      </c>
      <c r="AD362" s="65">
        <v>-119.012635</v>
      </c>
      <c r="AE362" s="65" t="s">
        <v>166</v>
      </c>
      <c r="AF362" s="64">
        <v>8300</v>
      </c>
      <c r="AG362" s="64" t="s">
        <v>74</v>
      </c>
      <c r="AH362" s="64">
        <v>164</v>
      </c>
      <c r="AI362" s="64">
        <v>68</v>
      </c>
      <c r="AJ362" s="64" t="s">
        <v>62</v>
      </c>
      <c r="AK362" s="64" t="s">
        <v>57</v>
      </c>
      <c r="AL362" s="66" t="s">
        <v>57</v>
      </c>
      <c r="AM362" s="66" t="s">
        <v>63</v>
      </c>
      <c r="AN362" s="63" t="str">
        <f t="shared" si="51"/>
        <v>Ashton Creek</v>
      </c>
      <c r="AO362" s="67" t="str">
        <f t="shared" si="52"/>
        <v>FALSE</v>
      </c>
      <c r="AP362" s="67" t="str">
        <f t="shared" si="53"/>
        <v>FALSE</v>
      </c>
    </row>
    <row r="363" spans="2:42" x14ac:dyDescent="0.25">
      <c r="B363" s="174">
        <v>8301</v>
      </c>
      <c r="C363" s="6" t="str">
        <f t="shared" si="45"/>
        <v>Yankee Flats</v>
      </c>
      <c r="D363" s="4" t="s">
        <v>57</v>
      </c>
      <c r="E363" s="5" t="s">
        <v>57</v>
      </c>
      <c r="F363" s="5" t="s">
        <v>62</v>
      </c>
      <c r="G363" s="5" t="s">
        <v>2551</v>
      </c>
      <c r="H363" s="5" t="s">
        <v>2538</v>
      </c>
      <c r="I363" s="299"/>
      <c r="J363" s="346"/>
      <c r="K363" s="346"/>
      <c r="L363" s="346"/>
      <c r="M363" s="347"/>
      <c r="N363" s="1"/>
      <c r="O363" s="2"/>
      <c r="P363" s="194"/>
      <c r="Q363" s="343" t="str">
        <f t="shared" si="46"/>
        <v/>
      </c>
      <c r="R363" s="210" t="str">
        <f t="shared" si="47"/>
        <v/>
      </c>
      <c r="S363" s="211" t="str">
        <f t="shared" si="48"/>
        <v/>
      </c>
      <c r="T363" s="215"/>
      <c r="U363" s="213">
        <f t="shared" si="49"/>
        <v>0</v>
      </c>
      <c r="V363" s="217">
        <f t="shared" si="50"/>
        <v>0</v>
      </c>
      <c r="W363" s="215"/>
      <c r="X363" s="215"/>
      <c r="Y363" s="213" t="str">
        <f>IF(AB363="Y",COUNT(#REF!), "")</f>
        <v/>
      </c>
      <c r="Z363" s="32"/>
      <c r="AA363" s="66" t="s">
        <v>2470</v>
      </c>
      <c r="AB363" s="64" t="s">
        <v>72</v>
      </c>
      <c r="AC363" s="68">
        <v>50.516354999999997</v>
      </c>
      <c r="AD363" s="68">
        <v>-119.375489</v>
      </c>
      <c r="AE363" s="65" t="s">
        <v>2471</v>
      </c>
      <c r="AF363" s="66">
        <v>8301</v>
      </c>
      <c r="AG363" s="66" t="s">
        <v>74</v>
      </c>
      <c r="AH363" s="66">
        <v>244</v>
      </c>
      <c r="AI363" s="66">
        <v>109</v>
      </c>
      <c r="AJ363" s="66" t="s">
        <v>57</v>
      </c>
      <c r="AK363" s="66" t="s">
        <v>57</v>
      </c>
      <c r="AL363" s="66" t="s">
        <v>62</v>
      </c>
      <c r="AM363" s="66" t="s">
        <v>63</v>
      </c>
      <c r="AN363" s="63" t="str">
        <f t="shared" si="51"/>
        <v>Yankee Flats</v>
      </c>
      <c r="AO363" s="67" t="str">
        <f t="shared" si="52"/>
        <v>FALSE</v>
      </c>
      <c r="AP363" s="67" t="str">
        <f t="shared" si="53"/>
        <v>FALSE</v>
      </c>
    </row>
    <row r="364" spans="2:42" x14ac:dyDescent="0.25">
      <c r="B364" s="174">
        <v>8302</v>
      </c>
      <c r="C364" s="6" t="str">
        <f t="shared" si="45"/>
        <v>Silver Creek</v>
      </c>
      <c r="D364" s="4" t="s">
        <v>62</v>
      </c>
      <c r="E364" s="5" t="s">
        <v>62</v>
      </c>
      <c r="F364" s="5" t="s">
        <v>62</v>
      </c>
      <c r="G364" s="5" t="s">
        <v>2551</v>
      </c>
      <c r="H364" s="5" t="s">
        <v>2538</v>
      </c>
      <c r="I364" s="299"/>
      <c r="J364" s="346"/>
      <c r="K364" s="346"/>
      <c r="L364" s="346"/>
      <c r="M364" s="347"/>
      <c r="N364" s="1"/>
      <c r="O364" s="2"/>
      <c r="P364" s="194"/>
      <c r="Q364" s="343" t="str">
        <f t="shared" si="46"/>
        <v/>
      </c>
      <c r="R364" s="210" t="str">
        <f t="shared" si="47"/>
        <v/>
      </c>
      <c r="S364" s="211" t="str">
        <f t="shared" si="48"/>
        <v/>
      </c>
      <c r="T364" s="215"/>
      <c r="U364" s="213">
        <f t="shared" si="49"/>
        <v>0</v>
      </c>
      <c r="V364" s="217">
        <f t="shared" si="50"/>
        <v>0</v>
      </c>
      <c r="W364" s="215"/>
      <c r="X364" s="215"/>
      <c r="Y364" s="213" t="str">
        <f>IF(AB364="Y",COUNT(#REF!), "")</f>
        <v/>
      </c>
      <c r="Z364" s="32"/>
      <c r="AA364" s="66" t="s">
        <v>1945</v>
      </c>
      <c r="AB364" s="66" t="s">
        <v>72</v>
      </c>
      <c r="AC364" s="68">
        <v>50.596111000000001</v>
      </c>
      <c r="AD364" s="68">
        <v>-119.36543899999999</v>
      </c>
      <c r="AE364" s="65" t="s">
        <v>1947</v>
      </c>
      <c r="AF364" s="66">
        <v>8302</v>
      </c>
      <c r="AG364" s="66" t="s">
        <v>74</v>
      </c>
      <c r="AH364" s="66">
        <v>636</v>
      </c>
      <c r="AI364" s="66">
        <v>294</v>
      </c>
      <c r="AJ364" s="66" t="s">
        <v>57</v>
      </c>
      <c r="AK364" s="66" t="s">
        <v>57</v>
      </c>
      <c r="AL364" s="66" t="s">
        <v>57</v>
      </c>
      <c r="AM364" s="66" t="s">
        <v>63</v>
      </c>
      <c r="AN364" s="63" t="str">
        <f t="shared" si="51"/>
        <v>Silver Creek</v>
      </c>
      <c r="AO364" s="67" t="str">
        <f t="shared" si="52"/>
        <v>FALSE</v>
      </c>
      <c r="AP364" s="67" t="str">
        <f t="shared" si="53"/>
        <v>FALSE</v>
      </c>
    </row>
    <row r="365" spans="2:42" x14ac:dyDescent="0.25">
      <c r="B365" s="174">
        <v>8303</v>
      </c>
      <c r="C365" s="6" t="str">
        <f t="shared" si="45"/>
        <v>Falkland</v>
      </c>
      <c r="D365" s="4" t="s">
        <v>62</v>
      </c>
      <c r="E365" s="5" t="s">
        <v>62</v>
      </c>
      <c r="F365" s="5" t="s">
        <v>62</v>
      </c>
      <c r="G365" s="5" t="s">
        <v>2551</v>
      </c>
      <c r="H365" s="5" t="s">
        <v>2538</v>
      </c>
      <c r="I365" s="299"/>
      <c r="J365" s="346"/>
      <c r="K365" s="346"/>
      <c r="L365" s="346"/>
      <c r="M365" s="347"/>
      <c r="N365" s="1"/>
      <c r="O365" s="2"/>
      <c r="P365" s="194"/>
      <c r="Q365" s="343" t="str">
        <f t="shared" si="46"/>
        <v/>
      </c>
      <c r="R365" s="210" t="str">
        <f t="shared" si="47"/>
        <v/>
      </c>
      <c r="S365" s="211" t="str">
        <f t="shared" si="48"/>
        <v/>
      </c>
      <c r="T365" s="215"/>
      <c r="U365" s="213">
        <f t="shared" si="49"/>
        <v>0</v>
      </c>
      <c r="V365" s="217">
        <f t="shared" si="50"/>
        <v>0</v>
      </c>
      <c r="W365" s="215"/>
      <c r="X365" s="215"/>
      <c r="Y365" s="213" t="str">
        <f>IF(AB365="Y",COUNT(#REF!), "")</f>
        <v/>
      </c>
      <c r="Z365" s="32"/>
      <c r="AA365" s="64" t="s">
        <v>750</v>
      </c>
      <c r="AB365" s="64" t="s">
        <v>72</v>
      </c>
      <c r="AC365" s="65">
        <v>50.500939000000002</v>
      </c>
      <c r="AD365" s="65">
        <v>-119.55701000000001</v>
      </c>
      <c r="AE365" s="65" t="s">
        <v>751</v>
      </c>
      <c r="AF365" s="64">
        <v>8303</v>
      </c>
      <c r="AG365" s="64" t="s">
        <v>74</v>
      </c>
      <c r="AH365" s="64">
        <v>718</v>
      </c>
      <c r="AI365" s="64">
        <v>350</v>
      </c>
      <c r="AJ365" s="64" t="s">
        <v>62</v>
      </c>
      <c r="AK365" s="64" t="s">
        <v>57</v>
      </c>
      <c r="AL365" s="66" t="s">
        <v>57</v>
      </c>
      <c r="AM365" s="66" t="s">
        <v>63</v>
      </c>
      <c r="AN365" s="63" t="str">
        <f t="shared" si="51"/>
        <v>Falkland</v>
      </c>
      <c r="AO365" s="67" t="str">
        <f t="shared" si="52"/>
        <v>FALSE</v>
      </c>
      <c r="AP365" s="67" t="str">
        <f t="shared" si="53"/>
        <v>FALSE</v>
      </c>
    </row>
    <row r="366" spans="2:42" x14ac:dyDescent="0.25">
      <c r="B366" s="174">
        <v>8304</v>
      </c>
      <c r="C366" s="6" t="str">
        <f t="shared" si="45"/>
        <v>Grindrod</v>
      </c>
      <c r="D366" s="4" t="s">
        <v>62</v>
      </c>
      <c r="E366" s="5" t="s">
        <v>62</v>
      </c>
      <c r="F366" s="5" t="s">
        <v>62</v>
      </c>
      <c r="G366" s="5" t="s">
        <v>2544</v>
      </c>
      <c r="H366" s="5" t="s">
        <v>2538</v>
      </c>
      <c r="I366" s="299"/>
      <c r="J366" s="346"/>
      <c r="K366" s="346"/>
      <c r="L366" s="346"/>
      <c r="M366" s="347"/>
      <c r="N366" s="1"/>
      <c r="O366" s="2"/>
      <c r="P366" s="194"/>
      <c r="Q366" s="343" t="str">
        <f t="shared" si="46"/>
        <v/>
      </c>
      <c r="R366" s="210" t="str">
        <f t="shared" si="47"/>
        <v/>
      </c>
      <c r="S366" s="211" t="str">
        <f t="shared" si="48"/>
        <v/>
      </c>
      <c r="T366" s="215"/>
      <c r="U366" s="213">
        <f t="shared" si="49"/>
        <v>0</v>
      </c>
      <c r="V366" s="217">
        <f t="shared" si="50"/>
        <v>0</v>
      </c>
      <c r="W366" s="215"/>
      <c r="X366" s="215"/>
      <c r="Y366" s="213" t="str">
        <f>IF(AB366="Y",COUNT(#REF!), "")</f>
        <v/>
      </c>
      <c r="Z366" s="32"/>
      <c r="AA366" s="66" t="s">
        <v>905</v>
      </c>
      <c r="AB366" s="66" t="s">
        <v>72</v>
      </c>
      <c r="AC366" s="68">
        <v>50.627637</v>
      </c>
      <c r="AD366" s="68">
        <v>-119.122547</v>
      </c>
      <c r="AE366" s="65" t="s">
        <v>906</v>
      </c>
      <c r="AF366" s="66">
        <v>8304</v>
      </c>
      <c r="AG366" s="66" t="s">
        <v>74</v>
      </c>
      <c r="AH366" s="66">
        <v>907</v>
      </c>
      <c r="AI366" s="66">
        <v>421</v>
      </c>
      <c r="AJ366" s="66" t="s">
        <v>57</v>
      </c>
      <c r="AK366" s="66" t="s">
        <v>57</v>
      </c>
      <c r="AL366" s="66" t="s">
        <v>62</v>
      </c>
      <c r="AM366" s="66" t="s">
        <v>63</v>
      </c>
      <c r="AN366" s="63" t="str">
        <f t="shared" si="51"/>
        <v>Grindrod</v>
      </c>
      <c r="AO366" s="67" t="str">
        <f t="shared" si="52"/>
        <v>FALSE</v>
      </c>
      <c r="AP366" s="67" t="str">
        <f t="shared" si="53"/>
        <v>FALSE</v>
      </c>
    </row>
    <row r="367" spans="2:42" x14ac:dyDescent="0.25">
      <c r="B367" s="174">
        <v>8305</v>
      </c>
      <c r="C367" s="6" t="str">
        <f t="shared" si="45"/>
        <v>Ranchero</v>
      </c>
      <c r="D367" s="4" t="s">
        <v>62</v>
      </c>
      <c r="E367" s="5" t="s">
        <v>62</v>
      </c>
      <c r="F367" s="5" t="s">
        <v>62</v>
      </c>
      <c r="G367" s="5" t="s">
        <v>2551</v>
      </c>
      <c r="H367" s="5" t="s">
        <v>2538</v>
      </c>
      <c r="I367" s="299"/>
      <c r="J367" s="346"/>
      <c r="K367" s="346"/>
      <c r="L367" s="346"/>
      <c r="M367" s="347"/>
      <c r="N367" s="1"/>
      <c r="O367" s="2"/>
      <c r="P367" s="194"/>
      <c r="Q367" s="343" t="str">
        <f t="shared" si="46"/>
        <v/>
      </c>
      <c r="R367" s="210" t="str">
        <f t="shared" si="47"/>
        <v/>
      </c>
      <c r="S367" s="211" t="str">
        <f t="shared" si="48"/>
        <v/>
      </c>
      <c r="T367" s="215"/>
      <c r="U367" s="213">
        <f t="shared" si="49"/>
        <v>0</v>
      </c>
      <c r="V367" s="217">
        <f t="shared" si="50"/>
        <v>0</v>
      </c>
      <c r="W367" s="215"/>
      <c r="X367" s="215"/>
      <c r="Y367" s="213" t="str">
        <f>IF(AB367="Y",COUNT(#REF!), "")</f>
        <v/>
      </c>
      <c r="Z367" s="32"/>
      <c r="AA367" s="64" t="s">
        <v>1744</v>
      </c>
      <c r="AB367" s="66" t="s">
        <v>72</v>
      </c>
      <c r="AC367" s="65">
        <v>50.657043999999999</v>
      </c>
      <c r="AD367" s="65">
        <v>-119.198328</v>
      </c>
      <c r="AE367" s="65" t="s">
        <v>1745</v>
      </c>
      <c r="AF367" s="64">
        <v>8305</v>
      </c>
      <c r="AG367" s="64" t="s">
        <v>74</v>
      </c>
      <c r="AH367" s="64">
        <v>1244</v>
      </c>
      <c r="AI367" s="64">
        <v>533</v>
      </c>
      <c r="AJ367" s="64" t="s">
        <v>62</v>
      </c>
      <c r="AK367" s="64" t="s">
        <v>57</v>
      </c>
      <c r="AL367" s="66" t="s">
        <v>62</v>
      </c>
      <c r="AM367" s="66" t="s">
        <v>63</v>
      </c>
      <c r="AN367" s="63" t="str">
        <f t="shared" si="51"/>
        <v>Ranchero</v>
      </c>
      <c r="AO367" s="67" t="str">
        <f t="shared" si="52"/>
        <v>FALSE</v>
      </c>
      <c r="AP367" s="67" t="str">
        <f t="shared" si="53"/>
        <v>FALSE</v>
      </c>
    </row>
    <row r="368" spans="2:42" x14ac:dyDescent="0.25">
      <c r="B368" s="174">
        <v>8306</v>
      </c>
      <c r="C368" s="6" t="str">
        <f t="shared" si="45"/>
        <v>Deep Creek</v>
      </c>
      <c r="D368" s="4" t="s">
        <v>57</v>
      </c>
      <c r="E368" s="5" t="s">
        <v>57</v>
      </c>
      <c r="F368" s="5" t="s">
        <v>62</v>
      </c>
      <c r="G368" s="5" t="s">
        <v>2551</v>
      </c>
      <c r="H368" s="5" t="s">
        <v>2538</v>
      </c>
      <c r="I368" s="299"/>
      <c r="J368" s="346"/>
      <c r="K368" s="346"/>
      <c r="L368" s="346"/>
      <c r="M368" s="347"/>
      <c r="N368" s="1"/>
      <c r="O368" s="2"/>
      <c r="P368" s="194"/>
      <c r="Q368" s="343" t="str">
        <f t="shared" si="46"/>
        <v/>
      </c>
      <c r="R368" s="210" t="str">
        <f t="shared" si="47"/>
        <v/>
      </c>
      <c r="S368" s="211" t="str">
        <f t="shared" si="48"/>
        <v/>
      </c>
      <c r="T368" s="215"/>
      <c r="U368" s="213">
        <f t="shared" si="49"/>
        <v>0</v>
      </c>
      <c r="V368" s="217">
        <f t="shared" si="50"/>
        <v>0</v>
      </c>
      <c r="W368" s="215"/>
      <c r="X368" s="215"/>
      <c r="Y368" s="213" t="str">
        <f>IF(AB368="Y",COUNT(#REF!), "")</f>
        <v/>
      </c>
      <c r="Z368" s="32"/>
      <c r="AA368" s="64" t="s">
        <v>606</v>
      </c>
      <c r="AB368" s="64" t="s">
        <v>72</v>
      </c>
      <c r="AC368" s="65">
        <v>50.609368000000003</v>
      </c>
      <c r="AD368" s="65">
        <v>-119.213438</v>
      </c>
      <c r="AE368" s="65" t="s">
        <v>607</v>
      </c>
      <c r="AF368" s="64">
        <v>8306</v>
      </c>
      <c r="AG368" s="64" t="s">
        <v>74</v>
      </c>
      <c r="AH368" s="64">
        <v>985</v>
      </c>
      <c r="AI368" s="64">
        <v>444</v>
      </c>
      <c r="AJ368" s="64" t="s">
        <v>57</v>
      </c>
      <c r="AK368" s="64" t="s">
        <v>57</v>
      </c>
      <c r="AL368" s="66" t="s">
        <v>57</v>
      </c>
      <c r="AM368" s="66" t="s">
        <v>63</v>
      </c>
      <c r="AN368" s="63" t="str">
        <f t="shared" si="51"/>
        <v>Deep Creek</v>
      </c>
      <c r="AO368" s="67" t="str">
        <f t="shared" si="52"/>
        <v>FALSE</v>
      </c>
      <c r="AP368" s="67" t="str">
        <f t="shared" si="53"/>
        <v>FALSE</v>
      </c>
    </row>
    <row r="369" spans="2:42" x14ac:dyDescent="0.25">
      <c r="B369" s="174">
        <v>8307</v>
      </c>
      <c r="C369" s="6" t="str">
        <f t="shared" si="45"/>
        <v>Six Mile Point</v>
      </c>
      <c r="D369" s="4" t="s">
        <v>62</v>
      </c>
      <c r="E369" s="5" t="s">
        <v>62</v>
      </c>
      <c r="F369" s="5" t="s">
        <v>62</v>
      </c>
      <c r="G369" s="5" t="s">
        <v>2551</v>
      </c>
      <c r="H369" s="5" t="s">
        <v>2538</v>
      </c>
      <c r="I369" s="299"/>
      <c r="J369" s="346"/>
      <c r="K369" s="346"/>
      <c r="L369" s="346"/>
      <c r="M369" s="347"/>
      <c r="N369" s="1"/>
      <c r="O369" s="2"/>
      <c r="P369" s="194"/>
      <c r="Q369" s="343" t="str">
        <f t="shared" si="46"/>
        <v/>
      </c>
      <c r="R369" s="210" t="str">
        <f t="shared" si="47"/>
        <v/>
      </c>
      <c r="S369" s="211" t="str">
        <f t="shared" si="48"/>
        <v/>
      </c>
      <c r="T369" s="215"/>
      <c r="U369" s="213">
        <f t="shared" si="49"/>
        <v>0</v>
      </c>
      <c r="V369" s="217">
        <f t="shared" si="50"/>
        <v>0</v>
      </c>
      <c r="W369" s="215"/>
      <c r="X369" s="215"/>
      <c r="Y369" s="213" t="str">
        <f>IF(AB369="Y",COUNT(#REF!), "")</f>
        <v/>
      </c>
      <c r="Z369" s="32"/>
      <c r="AA369" s="66" t="s">
        <v>1970</v>
      </c>
      <c r="AB369" s="64" t="s">
        <v>72</v>
      </c>
      <c r="AC369" s="68">
        <v>50.769637000000003</v>
      </c>
      <c r="AD369" s="68">
        <v>-119.01119199999999</v>
      </c>
      <c r="AE369" s="65" t="s">
        <v>1971</v>
      </c>
      <c r="AF369" s="66">
        <v>8307</v>
      </c>
      <c r="AG369" s="66" t="s">
        <v>74</v>
      </c>
      <c r="AH369" s="66">
        <v>122</v>
      </c>
      <c r="AI369" s="66">
        <v>214</v>
      </c>
      <c r="AJ369" s="66" t="s">
        <v>62</v>
      </c>
      <c r="AK369" s="66" t="s">
        <v>57</v>
      </c>
      <c r="AL369" s="66" t="s">
        <v>62</v>
      </c>
      <c r="AM369" s="66" t="s">
        <v>63</v>
      </c>
      <c r="AN369" s="63" t="str">
        <f t="shared" si="51"/>
        <v>Six Mile Point</v>
      </c>
      <c r="AO369" s="67" t="str">
        <f t="shared" si="52"/>
        <v>FALSE</v>
      </c>
      <c r="AP369" s="67" t="str">
        <f t="shared" si="53"/>
        <v>FALSE</v>
      </c>
    </row>
    <row r="370" spans="2:42" x14ac:dyDescent="0.25">
      <c r="B370" s="174">
        <v>8308</v>
      </c>
      <c r="C370" s="6" t="str">
        <f t="shared" si="45"/>
        <v>Mara</v>
      </c>
      <c r="D370" s="4" t="s">
        <v>62</v>
      </c>
      <c r="E370" s="5" t="s">
        <v>62</v>
      </c>
      <c r="F370" s="5" t="s">
        <v>62</v>
      </c>
      <c r="G370" s="5" t="s">
        <v>2544</v>
      </c>
      <c r="H370" s="5" t="s">
        <v>2538</v>
      </c>
      <c r="I370" s="299"/>
      <c r="J370" s="346"/>
      <c r="K370" s="346"/>
      <c r="L370" s="346"/>
      <c r="M370" s="347"/>
      <c r="N370" s="1"/>
      <c r="O370" s="2"/>
      <c r="P370" s="194"/>
      <c r="Q370" s="343" t="str">
        <f t="shared" si="46"/>
        <v/>
      </c>
      <c r="R370" s="210" t="str">
        <f t="shared" si="47"/>
        <v/>
      </c>
      <c r="S370" s="211" t="str">
        <f t="shared" si="48"/>
        <v/>
      </c>
      <c r="T370" s="215"/>
      <c r="U370" s="213">
        <f t="shared" si="49"/>
        <v>0</v>
      </c>
      <c r="V370" s="217">
        <f t="shared" si="50"/>
        <v>0</v>
      </c>
      <c r="W370" s="215"/>
      <c r="X370" s="215"/>
      <c r="Y370" s="213" t="str">
        <f>IF(AB370="Y",COUNT(#REF!), "")</f>
        <v/>
      </c>
      <c r="Z370" s="32"/>
      <c r="AA370" s="64" t="s">
        <v>1308</v>
      </c>
      <c r="AB370" s="64" t="s">
        <v>72</v>
      </c>
      <c r="AC370" s="65">
        <v>50.685282999999998</v>
      </c>
      <c r="AD370" s="65">
        <v>-119.067452</v>
      </c>
      <c r="AE370" s="65" t="s">
        <v>1309</v>
      </c>
      <c r="AF370" s="64">
        <v>8308</v>
      </c>
      <c r="AG370" s="64" t="s">
        <v>74</v>
      </c>
      <c r="AH370" s="64">
        <v>225</v>
      </c>
      <c r="AI370" s="64">
        <v>104</v>
      </c>
      <c r="AJ370" s="64" t="s">
        <v>57</v>
      </c>
      <c r="AK370" s="64" t="s">
        <v>57</v>
      </c>
      <c r="AL370" s="66" t="s">
        <v>57</v>
      </c>
      <c r="AM370" s="66" t="s">
        <v>63</v>
      </c>
      <c r="AN370" s="63" t="str">
        <f t="shared" si="51"/>
        <v>Mara</v>
      </c>
      <c r="AO370" s="67" t="str">
        <f t="shared" si="52"/>
        <v>FALSE</v>
      </c>
      <c r="AP370" s="67" t="str">
        <f t="shared" si="53"/>
        <v>FALSE</v>
      </c>
    </row>
    <row r="371" spans="2:42" x14ac:dyDescent="0.25">
      <c r="B371" s="174">
        <v>8309</v>
      </c>
      <c r="C371" s="6" t="str">
        <f t="shared" si="45"/>
        <v>Annis</v>
      </c>
      <c r="D371" s="4" t="s">
        <v>57</v>
      </c>
      <c r="E371" s="5" t="s">
        <v>57</v>
      </c>
      <c r="F371" s="5" t="s">
        <v>62</v>
      </c>
      <c r="G371" s="5" t="s">
        <v>2551</v>
      </c>
      <c r="H371" s="5" t="s">
        <v>2538</v>
      </c>
      <c r="I371" s="299"/>
      <c r="J371" s="346"/>
      <c r="K371" s="346"/>
      <c r="L371" s="346"/>
      <c r="M371" s="347"/>
      <c r="N371" s="1"/>
      <c r="O371" s="2"/>
      <c r="P371" s="194"/>
      <c r="Q371" s="343" t="str">
        <f t="shared" si="46"/>
        <v/>
      </c>
      <c r="R371" s="210" t="str">
        <f t="shared" si="47"/>
        <v/>
      </c>
      <c r="S371" s="211" t="str">
        <f t="shared" si="48"/>
        <v/>
      </c>
      <c r="T371" s="215"/>
      <c r="U371" s="213">
        <f t="shared" si="49"/>
        <v>0</v>
      </c>
      <c r="V371" s="217">
        <f t="shared" si="50"/>
        <v>0</v>
      </c>
      <c r="W371" s="215"/>
      <c r="X371" s="215"/>
      <c r="Y371" s="213" t="str">
        <f>IF(AB371="Y",COUNT(#REF!), "")</f>
        <v/>
      </c>
      <c r="Z371" s="32"/>
      <c r="AA371" s="66" t="s">
        <v>140</v>
      </c>
      <c r="AB371" s="64" t="s">
        <v>72</v>
      </c>
      <c r="AC371" s="68">
        <v>50.790686000000001</v>
      </c>
      <c r="AD371" s="68">
        <v>-119.081785</v>
      </c>
      <c r="AE371" s="65" t="s">
        <v>141</v>
      </c>
      <c r="AF371" s="66">
        <v>8309</v>
      </c>
      <c r="AG371" s="66" t="s">
        <v>74</v>
      </c>
      <c r="AH371" s="66">
        <v>38</v>
      </c>
      <c r="AI371" s="66">
        <v>69</v>
      </c>
      <c r="AJ371" s="66" t="s">
        <v>57</v>
      </c>
      <c r="AK371" s="66" t="s">
        <v>62</v>
      </c>
      <c r="AL371" s="66" t="s">
        <v>57</v>
      </c>
      <c r="AM371" s="66" t="s">
        <v>63</v>
      </c>
      <c r="AN371" s="63" t="str">
        <f t="shared" si="51"/>
        <v>Annis</v>
      </c>
      <c r="AO371" s="67" t="str">
        <f t="shared" si="52"/>
        <v>FALSE</v>
      </c>
      <c r="AP371" s="67" t="str">
        <f t="shared" si="53"/>
        <v>FALSE</v>
      </c>
    </row>
    <row r="372" spans="2:42" x14ac:dyDescent="0.25">
      <c r="B372" s="174">
        <v>8310</v>
      </c>
      <c r="C372" s="6" t="str">
        <f t="shared" si="45"/>
        <v>Sicamous</v>
      </c>
      <c r="D372" s="4" t="s">
        <v>62</v>
      </c>
      <c r="E372" s="5" t="s">
        <v>62</v>
      </c>
      <c r="F372" s="5" t="s">
        <v>62</v>
      </c>
      <c r="G372" s="5" t="s">
        <v>2551</v>
      </c>
      <c r="H372" s="5" t="s">
        <v>2538</v>
      </c>
      <c r="I372" s="299"/>
      <c r="J372" s="346"/>
      <c r="K372" s="346"/>
      <c r="L372" s="346"/>
      <c r="M372" s="347"/>
      <c r="N372" s="1"/>
      <c r="O372" s="2"/>
      <c r="P372" s="194"/>
      <c r="Q372" s="343" t="str">
        <f t="shared" si="46"/>
        <v/>
      </c>
      <c r="R372" s="210" t="str">
        <f t="shared" si="47"/>
        <v/>
      </c>
      <c r="S372" s="211" t="str">
        <f t="shared" si="48"/>
        <v/>
      </c>
      <c r="T372" s="215"/>
      <c r="U372" s="213">
        <f t="shared" si="49"/>
        <v>0</v>
      </c>
      <c r="V372" s="217">
        <f t="shared" si="50"/>
        <v>0</v>
      </c>
      <c r="W372" s="215"/>
      <c r="X372" s="215"/>
      <c r="Y372" s="213" t="str">
        <f>IF(AB372="Y",COUNT(#REF!), "")</f>
        <v/>
      </c>
      <c r="Z372" s="32"/>
      <c r="AA372" s="66" t="s">
        <v>1939</v>
      </c>
      <c r="AB372" s="64" t="s">
        <v>72</v>
      </c>
      <c r="AC372" s="68">
        <v>50.835017000000001</v>
      </c>
      <c r="AD372" s="68">
        <v>-118.980232</v>
      </c>
      <c r="AE372" s="65" t="s">
        <v>1940</v>
      </c>
      <c r="AF372" s="66">
        <v>8310</v>
      </c>
      <c r="AG372" s="66" t="s">
        <v>74</v>
      </c>
      <c r="AH372" s="66">
        <v>1779</v>
      </c>
      <c r="AI372" s="66">
        <v>1297</v>
      </c>
      <c r="AJ372" s="66" t="s">
        <v>57</v>
      </c>
      <c r="AK372" s="66" t="s">
        <v>57</v>
      </c>
      <c r="AL372" s="66" t="s">
        <v>62</v>
      </c>
      <c r="AM372" s="66" t="s">
        <v>63</v>
      </c>
      <c r="AN372" s="63" t="str">
        <f t="shared" si="51"/>
        <v>Sicamous</v>
      </c>
      <c r="AO372" s="67" t="str">
        <f t="shared" si="52"/>
        <v>FALSE</v>
      </c>
      <c r="AP372" s="67" t="str">
        <f t="shared" si="53"/>
        <v>FALSE</v>
      </c>
    </row>
    <row r="373" spans="2:42" x14ac:dyDescent="0.25">
      <c r="B373" s="174">
        <v>8311</v>
      </c>
      <c r="C373" s="6" t="str">
        <f t="shared" si="45"/>
        <v>Salmon Arm</v>
      </c>
      <c r="D373" s="4" t="s">
        <v>62</v>
      </c>
      <c r="E373" s="5" t="s">
        <v>62</v>
      </c>
      <c r="F373" s="5" t="s">
        <v>62</v>
      </c>
      <c r="G373" s="5" t="s">
        <v>2551</v>
      </c>
      <c r="H373" s="5" t="s">
        <v>2538</v>
      </c>
      <c r="I373" s="299"/>
      <c r="J373" s="346"/>
      <c r="K373" s="346"/>
      <c r="L373" s="346"/>
      <c r="M373" s="347"/>
      <c r="N373" s="1"/>
      <c r="O373" s="2"/>
      <c r="P373" s="194"/>
      <c r="Q373" s="343" t="str">
        <f t="shared" si="46"/>
        <v/>
      </c>
      <c r="R373" s="210" t="str">
        <f t="shared" si="47"/>
        <v/>
      </c>
      <c r="S373" s="211" t="str">
        <f t="shared" si="48"/>
        <v/>
      </c>
      <c r="T373" s="215"/>
      <c r="U373" s="213">
        <f t="shared" si="49"/>
        <v>0</v>
      </c>
      <c r="V373" s="217">
        <f t="shared" si="50"/>
        <v>0</v>
      </c>
      <c r="W373" s="215"/>
      <c r="X373" s="215"/>
      <c r="Y373" s="213" t="str">
        <f>IF(AB373="Y",COUNT(#REF!), "")</f>
        <v/>
      </c>
      <c r="Z373" s="32"/>
      <c r="AA373" s="64" t="s">
        <v>1836</v>
      </c>
      <c r="AB373" s="64" t="s">
        <v>72</v>
      </c>
      <c r="AC373" s="65">
        <v>50.7</v>
      </c>
      <c r="AD373" s="65">
        <v>-119.2667</v>
      </c>
      <c r="AE373" s="65" t="s">
        <v>1837</v>
      </c>
      <c r="AF373" s="64">
        <v>8311</v>
      </c>
      <c r="AG373" s="64" t="s">
        <v>74</v>
      </c>
      <c r="AH373" s="64">
        <v>11456</v>
      </c>
      <c r="AI373" s="64">
        <v>5026</v>
      </c>
      <c r="AJ373" s="64" t="s">
        <v>62</v>
      </c>
      <c r="AK373" s="64" t="s">
        <v>57</v>
      </c>
      <c r="AL373" s="66" t="s">
        <v>57</v>
      </c>
      <c r="AM373" s="66" t="s">
        <v>63</v>
      </c>
      <c r="AN373" s="63" t="str">
        <f t="shared" si="51"/>
        <v>Salmon Arm</v>
      </c>
      <c r="AO373" s="67" t="str">
        <f t="shared" si="52"/>
        <v>FALSE</v>
      </c>
      <c r="AP373" s="67" t="str">
        <f t="shared" si="53"/>
        <v>FALSE</v>
      </c>
    </row>
    <row r="374" spans="2:42" x14ac:dyDescent="0.25">
      <c r="B374" s="174">
        <v>8312</v>
      </c>
      <c r="C374" s="6" t="str">
        <f t="shared" si="45"/>
        <v>Canoe</v>
      </c>
      <c r="D374" s="4" t="s">
        <v>62</v>
      </c>
      <c r="E374" s="5" t="s">
        <v>62</v>
      </c>
      <c r="F374" s="5" t="s">
        <v>62</v>
      </c>
      <c r="G374" s="5" t="s">
        <v>2551</v>
      </c>
      <c r="H374" s="5" t="s">
        <v>2538</v>
      </c>
      <c r="I374" s="299"/>
      <c r="J374" s="346"/>
      <c r="K374" s="346"/>
      <c r="L374" s="346"/>
      <c r="M374" s="347"/>
      <c r="N374" s="1"/>
      <c r="O374" s="2"/>
      <c r="P374" s="194"/>
      <c r="Q374" s="343" t="str">
        <f t="shared" si="46"/>
        <v/>
      </c>
      <c r="R374" s="210" t="str">
        <f t="shared" si="47"/>
        <v/>
      </c>
      <c r="S374" s="211" t="str">
        <f t="shared" si="48"/>
        <v/>
      </c>
      <c r="T374" s="215"/>
      <c r="U374" s="213">
        <f t="shared" si="49"/>
        <v>0</v>
      </c>
      <c r="V374" s="217">
        <f t="shared" si="50"/>
        <v>0</v>
      </c>
      <c r="W374" s="215"/>
      <c r="X374" s="215"/>
      <c r="Y374" s="213" t="str">
        <f>IF(AB374="Y",COUNT(#REF!), "")</f>
        <v/>
      </c>
      <c r="Z374" s="32"/>
      <c r="AA374" s="66" t="s">
        <v>392</v>
      </c>
      <c r="AB374" s="66" t="s">
        <v>72</v>
      </c>
      <c r="AC374" s="68">
        <v>50.751500999999998</v>
      </c>
      <c r="AD374" s="68">
        <v>-119.227389</v>
      </c>
      <c r="AE374" s="65" t="s">
        <v>393</v>
      </c>
      <c r="AF374" s="66">
        <v>8312</v>
      </c>
      <c r="AG374" s="66" t="s">
        <v>74</v>
      </c>
      <c r="AH374" s="66">
        <v>3051</v>
      </c>
      <c r="AI374" s="66">
        <v>1330</v>
      </c>
      <c r="AJ374" s="66" t="s">
        <v>62</v>
      </c>
      <c r="AK374" s="66" t="s">
        <v>57</v>
      </c>
      <c r="AL374" s="66" t="s">
        <v>57</v>
      </c>
      <c r="AM374" s="66" t="s">
        <v>63</v>
      </c>
      <c r="AN374" s="63" t="str">
        <f t="shared" si="51"/>
        <v>Canoe</v>
      </c>
      <c r="AO374" s="67" t="str">
        <f t="shared" si="52"/>
        <v>FALSE</v>
      </c>
      <c r="AP374" s="67" t="str">
        <f t="shared" si="53"/>
        <v>FALSE</v>
      </c>
    </row>
    <row r="375" spans="2:42" x14ac:dyDescent="0.25">
      <c r="B375" s="174">
        <v>8313</v>
      </c>
      <c r="C375" s="6" t="str">
        <f t="shared" si="45"/>
        <v>Sunnybrae</v>
      </c>
      <c r="D375" s="4" t="s">
        <v>57</v>
      </c>
      <c r="E375" s="5" t="s">
        <v>62</v>
      </c>
      <c r="F375" s="5" t="s">
        <v>62</v>
      </c>
      <c r="G375" s="5" t="s">
        <v>2551</v>
      </c>
      <c r="H375" s="5" t="s">
        <v>2538</v>
      </c>
      <c r="I375" s="299"/>
      <c r="J375" s="346"/>
      <c r="K375" s="346"/>
      <c r="L375" s="346"/>
      <c r="M375" s="347"/>
      <c r="N375" s="1"/>
      <c r="O375" s="2"/>
      <c r="P375" s="194"/>
      <c r="Q375" s="343" t="str">
        <f t="shared" si="46"/>
        <v/>
      </c>
      <c r="R375" s="210" t="str">
        <f t="shared" si="47"/>
        <v/>
      </c>
      <c r="S375" s="211" t="str">
        <f t="shared" si="48"/>
        <v/>
      </c>
      <c r="T375" s="215"/>
      <c r="U375" s="213">
        <f t="shared" si="49"/>
        <v>0</v>
      </c>
      <c r="V375" s="217">
        <f t="shared" si="50"/>
        <v>0</v>
      </c>
      <c r="W375" s="215"/>
      <c r="X375" s="215"/>
      <c r="Y375" s="213" t="str">
        <f>IF(AB375="Y",COUNT(#REF!), "")</f>
        <v/>
      </c>
      <c r="Z375" s="32"/>
      <c r="AA375" s="66" t="s">
        <v>2119</v>
      </c>
      <c r="AB375" s="64" t="s">
        <v>72</v>
      </c>
      <c r="AC375" s="68">
        <v>50.773243000000001</v>
      </c>
      <c r="AD375" s="68">
        <v>-119.269944</v>
      </c>
      <c r="AE375" s="65" t="s">
        <v>2120</v>
      </c>
      <c r="AF375" s="66">
        <v>8313</v>
      </c>
      <c r="AG375" s="66" t="s">
        <v>74</v>
      </c>
      <c r="AH375" s="66">
        <v>229</v>
      </c>
      <c r="AI375" s="66">
        <v>149</v>
      </c>
      <c r="AJ375" s="66" t="s">
        <v>57</v>
      </c>
      <c r="AK375" s="66" t="s">
        <v>62</v>
      </c>
      <c r="AL375" s="66" t="s">
        <v>57</v>
      </c>
      <c r="AM375" s="66" t="s">
        <v>63</v>
      </c>
      <c r="AN375" s="63" t="str">
        <f t="shared" si="51"/>
        <v>Sunnybrae</v>
      </c>
      <c r="AO375" s="67" t="str">
        <f t="shared" si="52"/>
        <v>FALSE</v>
      </c>
      <c r="AP375" s="67" t="str">
        <f t="shared" si="53"/>
        <v>FALSE</v>
      </c>
    </row>
    <row r="376" spans="2:42" x14ac:dyDescent="0.25">
      <c r="B376" s="174">
        <v>8314</v>
      </c>
      <c r="C376" s="6" t="str">
        <f t="shared" si="45"/>
        <v>Tappen*</v>
      </c>
      <c r="D376" s="4" t="s">
        <v>57</v>
      </c>
      <c r="E376" s="5" t="s">
        <v>57</v>
      </c>
      <c r="F376" s="5" t="s">
        <v>62</v>
      </c>
      <c r="G376" s="5" t="s">
        <v>2551</v>
      </c>
      <c r="H376" s="5" t="s">
        <v>2538</v>
      </c>
      <c r="I376" s="299"/>
      <c r="J376" s="346"/>
      <c r="K376" s="346"/>
      <c r="L376" s="346"/>
      <c r="M376" s="347"/>
      <c r="N376" s="1"/>
      <c r="O376" s="2"/>
      <c r="P376" s="194"/>
      <c r="Q376" s="343" t="str">
        <f t="shared" si="46"/>
        <v/>
      </c>
      <c r="R376" s="210" t="str">
        <f t="shared" si="47"/>
        <v/>
      </c>
      <c r="S376" s="211" t="str">
        <f t="shared" si="48"/>
        <v/>
      </c>
      <c r="T376" s="215"/>
      <c r="U376" s="213">
        <f t="shared" si="49"/>
        <v>0</v>
      </c>
      <c r="V376" s="217">
        <f t="shared" si="50"/>
        <v>0</v>
      </c>
      <c r="W376" s="215"/>
      <c r="X376" s="215"/>
      <c r="Y376" s="213">
        <f>IF(AB376="Y",COUNT(#REF!), "")</f>
        <v>0</v>
      </c>
      <c r="Z376" s="32"/>
      <c r="AA376" s="66" t="s">
        <v>2151</v>
      </c>
      <c r="AB376" s="64" t="s">
        <v>59</v>
      </c>
      <c r="AC376" s="68">
        <v>50.783988000000001</v>
      </c>
      <c r="AD376" s="68">
        <v>-119.330606</v>
      </c>
      <c r="AE376" s="65" t="s">
        <v>2152</v>
      </c>
      <c r="AF376" s="66">
        <v>8314</v>
      </c>
      <c r="AG376" s="66" t="s">
        <v>66</v>
      </c>
      <c r="AH376" s="66">
        <v>752</v>
      </c>
      <c r="AI376" s="66">
        <v>363</v>
      </c>
      <c r="AJ376" s="66" t="s">
        <v>57</v>
      </c>
      <c r="AK376" s="66" t="s">
        <v>57</v>
      </c>
      <c r="AL376" s="66" t="s">
        <v>62</v>
      </c>
      <c r="AM376" s="66" t="s">
        <v>63</v>
      </c>
      <c r="AN376" s="63" t="str">
        <f t="shared" si="51"/>
        <v>Tappen*</v>
      </c>
      <c r="AO376" s="67" t="str">
        <f t="shared" si="52"/>
        <v>FALSE</v>
      </c>
      <c r="AP376" s="67" t="str">
        <f t="shared" si="53"/>
        <v>FALSE</v>
      </c>
    </row>
    <row r="377" spans="2:42" x14ac:dyDescent="0.25">
      <c r="B377" s="174">
        <v>8315</v>
      </c>
      <c r="C377" s="6" t="str">
        <f t="shared" si="45"/>
        <v>Adams Lake*</v>
      </c>
      <c r="D377" s="4" t="s">
        <v>62</v>
      </c>
      <c r="E377" s="5" t="s">
        <v>62</v>
      </c>
      <c r="F377" s="5" t="s">
        <v>62</v>
      </c>
      <c r="G377" s="5" t="s">
        <v>2551</v>
      </c>
      <c r="H377" s="5" t="s">
        <v>2538</v>
      </c>
      <c r="I377" s="299"/>
      <c r="J377" s="346"/>
      <c r="K377" s="346"/>
      <c r="L377" s="346"/>
      <c r="M377" s="347"/>
      <c r="N377" s="1"/>
      <c r="O377" s="2"/>
      <c r="P377" s="194"/>
      <c r="Q377" s="343" t="str">
        <f t="shared" si="46"/>
        <v/>
      </c>
      <c r="R377" s="210" t="str">
        <f t="shared" si="47"/>
        <v/>
      </c>
      <c r="S377" s="211" t="str">
        <f t="shared" si="48"/>
        <v/>
      </c>
      <c r="T377" s="215"/>
      <c r="U377" s="213">
        <f t="shared" si="49"/>
        <v>0</v>
      </c>
      <c r="V377" s="217">
        <f t="shared" si="50"/>
        <v>0</v>
      </c>
      <c r="W377" s="215"/>
      <c r="X377" s="215"/>
      <c r="Y377" s="213">
        <f>IF(AB377="Y",COUNT(#REF!), "")</f>
        <v>0</v>
      </c>
      <c r="Z377" s="32"/>
      <c r="AA377" s="66" t="s">
        <v>98</v>
      </c>
      <c r="AB377" s="64" t="s">
        <v>59</v>
      </c>
      <c r="AC377" s="68">
        <v>50.736567000000001</v>
      </c>
      <c r="AD377" s="68">
        <v>-119.32055699999999</v>
      </c>
      <c r="AE377" s="65" t="s">
        <v>99</v>
      </c>
      <c r="AF377" s="66">
        <v>8315</v>
      </c>
      <c r="AG377" s="66" t="s">
        <v>66</v>
      </c>
      <c r="AH377" s="66">
        <v>1613</v>
      </c>
      <c r="AI377" s="66">
        <v>803</v>
      </c>
      <c r="AJ377" s="66" t="s">
        <v>62</v>
      </c>
      <c r="AK377" s="66" t="s">
        <v>57</v>
      </c>
      <c r="AL377" s="66" t="s">
        <v>57</v>
      </c>
      <c r="AM377" s="66" t="s">
        <v>63</v>
      </c>
      <c r="AN377" s="63" t="str">
        <f t="shared" si="51"/>
        <v>Adams Lake*</v>
      </c>
      <c r="AO377" s="67" t="str">
        <f t="shared" si="52"/>
        <v>FALSE</v>
      </c>
      <c r="AP377" s="67" t="str">
        <f t="shared" si="53"/>
        <v>FALSE</v>
      </c>
    </row>
    <row r="378" spans="2:42" x14ac:dyDescent="0.25">
      <c r="B378" s="174">
        <v>8316</v>
      </c>
      <c r="C378" s="6" t="str">
        <f t="shared" si="45"/>
        <v>Monte Lake</v>
      </c>
      <c r="D378" s="4" t="s">
        <v>57</v>
      </c>
      <c r="E378" s="5" t="s">
        <v>62</v>
      </c>
      <c r="F378" s="5" t="s">
        <v>62</v>
      </c>
      <c r="G378" s="5" t="s">
        <v>2550</v>
      </c>
      <c r="H378" s="5" t="s">
        <v>2538</v>
      </c>
      <c r="I378" s="299"/>
      <c r="J378" s="346"/>
      <c r="K378" s="346"/>
      <c r="L378" s="346"/>
      <c r="M378" s="347"/>
      <c r="N378" s="1"/>
      <c r="O378" s="2"/>
      <c r="P378" s="194"/>
      <c r="Q378" s="343" t="str">
        <f t="shared" si="46"/>
        <v/>
      </c>
      <c r="R378" s="210" t="str">
        <f t="shared" si="47"/>
        <v/>
      </c>
      <c r="S378" s="211" t="str">
        <f t="shared" si="48"/>
        <v/>
      </c>
      <c r="T378" s="215"/>
      <c r="U378" s="213">
        <f t="shared" si="49"/>
        <v>0</v>
      </c>
      <c r="V378" s="217">
        <f t="shared" si="50"/>
        <v>0</v>
      </c>
      <c r="W378" s="215"/>
      <c r="X378" s="215"/>
      <c r="Y378" s="213" t="str">
        <f>IF(AB378="Y",COUNT(#REF!), "")</f>
        <v/>
      </c>
      <c r="Z378" s="32"/>
      <c r="AA378" s="64" t="s">
        <v>1402</v>
      </c>
      <c r="AB378" s="66" t="s">
        <v>72</v>
      </c>
      <c r="AC378" s="65">
        <v>50.525429000000003</v>
      </c>
      <c r="AD378" s="65">
        <v>-119.83245100000001</v>
      </c>
      <c r="AE378" s="65" t="s">
        <v>1403</v>
      </c>
      <c r="AF378" s="64">
        <v>8316</v>
      </c>
      <c r="AG378" s="64" t="s">
        <v>74</v>
      </c>
      <c r="AH378" s="64">
        <v>172</v>
      </c>
      <c r="AI378" s="64">
        <v>87</v>
      </c>
      <c r="AJ378" s="64" t="s">
        <v>57</v>
      </c>
      <c r="AK378" s="64" t="s">
        <v>62</v>
      </c>
      <c r="AL378" s="66" t="s">
        <v>57</v>
      </c>
      <c r="AM378" s="66" t="s">
        <v>63</v>
      </c>
      <c r="AN378" s="63" t="str">
        <f t="shared" si="51"/>
        <v>Monte Lake</v>
      </c>
      <c r="AO378" s="67" t="str">
        <f t="shared" si="52"/>
        <v>FALSE</v>
      </c>
      <c r="AP378" s="67" t="str">
        <f t="shared" si="53"/>
        <v>FALSE</v>
      </c>
    </row>
    <row r="379" spans="2:42" x14ac:dyDescent="0.25">
      <c r="B379" s="174">
        <v>8317</v>
      </c>
      <c r="C379" s="6" t="str">
        <f t="shared" si="45"/>
        <v>Westwold</v>
      </c>
      <c r="D379" s="4" t="s">
        <v>57</v>
      </c>
      <c r="E379" s="5" t="s">
        <v>62</v>
      </c>
      <c r="F379" s="5" t="s">
        <v>62</v>
      </c>
      <c r="G379" s="5" t="s">
        <v>2550</v>
      </c>
      <c r="H379" s="5" t="s">
        <v>2538</v>
      </c>
      <c r="I379" s="299"/>
      <c r="J379" s="346"/>
      <c r="K379" s="346"/>
      <c r="L379" s="346"/>
      <c r="M379" s="347"/>
      <c r="N379" s="1"/>
      <c r="O379" s="2"/>
      <c r="P379" s="194"/>
      <c r="Q379" s="343" t="str">
        <f t="shared" si="46"/>
        <v/>
      </c>
      <c r="R379" s="210" t="str">
        <f t="shared" si="47"/>
        <v/>
      </c>
      <c r="S379" s="211" t="str">
        <f t="shared" si="48"/>
        <v/>
      </c>
      <c r="T379" s="215"/>
      <c r="U379" s="213">
        <f t="shared" si="49"/>
        <v>0</v>
      </c>
      <c r="V379" s="217">
        <f t="shared" si="50"/>
        <v>0</v>
      </c>
      <c r="W379" s="215"/>
      <c r="X379" s="215"/>
      <c r="Y379" s="213" t="str">
        <f>IF(AB379="Y",COUNT(#REF!), "")</f>
        <v/>
      </c>
      <c r="Z379" s="32"/>
      <c r="AA379" s="66" t="s">
        <v>2383</v>
      </c>
      <c r="AB379" s="66" t="s">
        <v>72</v>
      </c>
      <c r="AC379" s="68">
        <v>50.467905999999999</v>
      </c>
      <c r="AD379" s="68">
        <v>-119.74665</v>
      </c>
      <c r="AE379" s="65" t="s">
        <v>2384</v>
      </c>
      <c r="AF379" s="66">
        <v>8317</v>
      </c>
      <c r="AG379" s="66" t="s">
        <v>74</v>
      </c>
      <c r="AH379" s="66">
        <v>99</v>
      </c>
      <c r="AI379" s="66">
        <v>52</v>
      </c>
      <c r="AJ379" s="66" t="s">
        <v>57</v>
      </c>
      <c r="AK379" s="66" t="s">
        <v>62</v>
      </c>
      <c r="AL379" s="66" t="s">
        <v>62</v>
      </c>
      <c r="AM379" s="66" t="s">
        <v>63</v>
      </c>
      <c r="AN379" s="63" t="str">
        <f t="shared" si="51"/>
        <v>Westwold</v>
      </c>
      <c r="AO379" s="67" t="str">
        <f t="shared" si="52"/>
        <v>FALSE</v>
      </c>
      <c r="AP379" s="67" t="str">
        <f t="shared" si="53"/>
        <v>FALSE</v>
      </c>
    </row>
    <row r="380" spans="2:42" x14ac:dyDescent="0.25">
      <c r="B380" s="174">
        <v>8318</v>
      </c>
      <c r="C380" s="6" t="str">
        <f t="shared" si="45"/>
        <v>Holmwood</v>
      </c>
      <c r="D380" s="4" t="s">
        <v>57</v>
      </c>
      <c r="E380" s="5" t="s">
        <v>57</v>
      </c>
      <c r="F380" s="5" t="s">
        <v>62</v>
      </c>
      <c r="G380" s="5" t="s">
        <v>2550</v>
      </c>
      <c r="H380" s="5" t="s">
        <v>2538</v>
      </c>
      <c r="I380" s="299"/>
      <c r="J380" s="346"/>
      <c r="K380" s="346"/>
      <c r="L380" s="346"/>
      <c r="M380" s="347"/>
      <c r="N380" s="1"/>
      <c r="O380" s="2"/>
      <c r="P380" s="194"/>
      <c r="Q380" s="343" t="str">
        <f t="shared" si="46"/>
        <v/>
      </c>
      <c r="R380" s="210" t="str">
        <f t="shared" si="47"/>
        <v/>
      </c>
      <c r="S380" s="211" t="str">
        <f t="shared" si="48"/>
        <v/>
      </c>
      <c r="T380" s="215"/>
      <c r="U380" s="213">
        <f t="shared" si="49"/>
        <v>0</v>
      </c>
      <c r="V380" s="217">
        <f t="shared" si="50"/>
        <v>0</v>
      </c>
      <c r="W380" s="215"/>
      <c r="X380" s="215"/>
      <c r="Y380" s="213" t="str">
        <f>IF(AB380="Y",COUNT(#REF!), "")</f>
        <v/>
      </c>
      <c r="Z380" s="32"/>
      <c r="AA380" s="64" t="s">
        <v>983</v>
      </c>
      <c r="AB380" s="64" t="s">
        <v>72</v>
      </c>
      <c r="AC380" s="65">
        <v>50.618932999999998</v>
      </c>
      <c r="AD380" s="65">
        <v>-119.954043</v>
      </c>
      <c r="AE380" s="65" t="s">
        <v>984</v>
      </c>
      <c r="AF380" s="64">
        <v>8318</v>
      </c>
      <c r="AG380" s="64" t="s">
        <v>74</v>
      </c>
      <c r="AH380" s="64">
        <v>362</v>
      </c>
      <c r="AI380" s="64">
        <v>170</v>
      </c>
      <c r="AJ380" s="64" t="s">
        <v>62</v>
      </c>
      <c r="AK380" s="64" t="s">
        <v>57</v>
      </c>
      <c r="AL380" s="66" t="s">
        <v>62</v>
      </c>
      <c r="AM380" s="66" t="s">
        <v>63</v>
      </c>
      <c r="AN380" s="63" t="str">
        <f t="shared" si="51"/>
        <v>Holmwood</v>
      </c>
      <c r="AO380" s="67" t="str">
        <f t="shared" si="52"/>
        <v>FALSE</v>
      </c>
      <c r="AP380" s="67" t="str">
        <f t="shared" si="53"/>
        <v>FALSE</v>
      </c>
    </row>
    <row r="381" spans="2:42" x14ac:dyDescent="0.25">
      <c r="B381" s="174">
        <v>8319</v>
      </c>
      <c r="C381" s="6" t="str">
        <f t="shared" si="45"/>
        <v>Duck Range</v>
      </c>
      <c r="D381" s="4" t="s">
        <v>57</v>
      </c>
      <c r="E381" s="5" t="s">
        <v>57</v>
      </c>
      <c r="F381" s="5" t="s">
        <v>62</v>
      </c>
      <c r="G381" s="5" t="s">
        <v>2550</v>
      </c>
      <c r="H381" s="5" t="s">
        <v>2538</v>
      </c>
      <c r="I381" s="299"/>
      <c r="J381" s="346"/>
      <c r="K381" s="346"/>
      <c r="L381" s="346"/>
      <c r="M381" s="347"/>
      <c r="N381" s="1"/>
      <c r="O381" s="2"/>
      <c r="P381" s="194"/>
      <c r="Q381" s="343" t="str">
        <f t="shared" si="46"/>
        <v/>
      </c>
      <c r="R381" s="210" t="str">
        <f t="shared" si="47"/>
        <v/>
      </c>
      <c r="S381" s="211" t="str">
        <f t="shared" si="48"/>
        <v/>
      </c>
      <c r="T381" s="215"/>
      <c r="U381" s="213">
        <f t="shared" si="49"/>
        <v>0</v>
      </c>
      <c r="V381" s="217">
        <f t="shared" si="50"/>
        <v>0</v>
      </c>
      <c r="W381" s="215"/>
      <c r="X381" s="215"/>
      <c r="Y381" s="213" t="str">
        <f>IF(AB381="Y",COUNT(#REF!), "")</f>
        <v/>
      </c>
      <c r="Z381" s="32"/>
      <c r="AA381" s="64" t="s">
        <v>659</v>
      </c>
      <c r="AB381" s="64" t="s">
        <v>72</v>
      </c>
      <c r="AC381" s="65">
        <v>50.619152</v>
      </c>
      <c r="AD381" s="65">
        <v>-119.830225</v>
      </c>
      <c r="AE381" s="65" t="s">
        <v>660</v>
      </c>
      <c r="AF381" s="64">
        <v>8319</v>
      </c>
      <c r="AG381" s="64" t="s">
        <v>74</v>
      </c>
      <c r="AH381" s="64">
        <v>111</v>
      </c>
      <c r="AI381" s="64">
        <v>50</v>
      </c>
      <c r="AJ381" s="64" t="s">
        <v>57</v>
      </c>
      <c r="AK381" s="64" t="s">
        <v>62</v>
      </c>
      <c r="AL381" s="66" t="s">
        <v>57</v>
      </c>
      <c r="AM381" s="66" t="s">
        <v>63</v>
      </c>
      <c r="AN381" s="63" t="str">
        <f t="shared" si="51"/>
        <v>Duck Range</v>
      </c>
      <c r="AO381" s="67" t="str">
        <f t="shared" si="52"/>
        <v>FALSE</v>
      </c>
      <c r="AP381" s="67" t="str">
        <f t="shared" si="53"/>
        <v>FALSE</v>
      </c>
    </row>
    <row r="382" spans="2:42" x14ac:dyDescent="0.25">
      <c r="B382" s="174">
        <v>8320</v>
      </c>
      <c r="C382" s="6" t="str">
        <f t="shared" si="45"/>
        <v>Martin Prairie</v>
      </c>
      <c r="D382" s="4" t="s">
        <v>57</v>
      </c>
      <c r="E382" s="5" t="s">
        <v>57</v>
      </c>
      <c r="F382" s="5" t="s">
        <v>62</v>
      </c>
      <c r="G382" s="5" t="s">
        <v>2550</v>
      </c>
      <c r="H382" s="5" t="s">
        <v>2538</v>
      </c>
      <c r="I382" s="299"/>
      <c r="J382" s="346"/>
      <c r="K382" s="346"/>
      <c r="L382" s="346"/>
      <c r="M382" s="347"/>
      <c r="N382" s="1"/>
      <c r="O382" s="2"/>
      <c r="P382" s="194"/>
      <c r="Q382" s="343" t="str">
        <f t="shared" si="46"/>
        <v/>
      </c>
      <c r="R382" s="210" t="str">
        <f t="shared" si="47"/>
        <v/>
      </c>
      <c r="S382" s="211" t="str">
        <f t="shared" si="48"/>
        <v/>
      </c>
      <c r="T382" s="215"/>
      <c r="U382" s="213">
        <f t="shared" si="49"/>
        <v>0</v>
      </c>
      <c r="V382" s="217">
        <f t="shared" si="50"/>
        <v>0</v>
      </c>
      <c r="W382" s="215"/>
      <c r="X382" s="215"/>
      <c r="Y382" s="213" t="str">
        <f>IF(AB382="Y",COUNT(#REF!), "")</f>
        <v/>
      </c>
      <c r="Z382" s="32"/>
      <c r="AA382" s="64" t="s">
        <v>1316</v>
      </c>
      <c r="AB382" s="66" t="s">
        <v>72</v>
      </c>
      <c r="AC382" s="65">
        <v>50.662374</v>
      </c>
      <c r="AD382" s="65">
        <v>-119.81182699999999</v>
      </c>
      <c r="AE382" s="65" t="s">
        <v>1317</v>
      </c>
      <c r="AF382" s="64">
        <v>8320</v>
      </c>
      <c r="AG382" s="64" t="s">
        <v>74</v>
      </c>
      <c r="AH382" s="64">
        <v>307</v>
      </c>
      <c r="AI382" s="64">
        <v>133</v>
      </c>
      <c r="AJ382" s="64" t="s">
        <v>57</v>
      </c>
      <c r="AK382" s="64" t="s">
        <v>62</v>
      </c>
      <c r="AL382" s="66" t="s">
        <v>57</v>
      </c>
      <c r="AM382" s="66" t="s">
        <v>63</v>
      </c>
      <c r="AN382" s="63" t="str">
        <f t="shared" si="51"/>
        <v>Martin Prairie</v>
      </c>
      <c r="AO382" s="67" t="str">
        <f t="shared" si="52"/>
        <v>FALSE</v>
      </c>
      <c r="AP382" s="67" t="str">
        <f t="shared" si="53"/>
        <v>FALSE</v>
      </c>
    </row>
    <row r="383" spans="2:42" x14ac:dyDescent="0.25">
      <c r="B383" s="174">
        <v>8321</v>
      </c>
      <c r="C383" s="6" t="str">
        <f t="shared" si="45"/>
        <v>Pritchard</v>
      </c>
      <c r="D383" s="4" t="s">
        <v>57</v>
      </c>
      <c r="E383" s="5" t="s">
        <v>57</v>
      </c>
      <c r="F383" s="5" t="s">
        <v>62</v>
      </c>
      <c r="G383" s="5" t="s">
        <v>2550</v>
      </c>
      <c r="H383" s="5" t="s">
        <v>2538</v>
      </c>
      <c r="I383" s="299"/>
      <c r="J383" s="346"/>
      <c r="K383" s="346"/>
      <c r="L383" s="346"/>
      <c r="M383" s="347"/>
      <c r="N383" s="1"/>
      <c r="O383" s="2"/>
      <c r="P383" s="194"/>
      <c r="Q383" s="343" t="str">
        <f t="shared" si="46"/>
        <v/>
      </c>
      <c r="R383" s="210" t="str">
        <f t="shared" si="47"/>
        <v/>
      </c>
      <c r="S383" s="211" t="str">
        <f t="shared" si="48"/>
        <v/>
      </c>
      <c r="T383" s="215"/>
      <c r="U383" s="213">
        <f t="shared" si="49"/>
        <v>0</v>
      </c>
      <c r="V383" s="217">
        <f t="shared" si="50"/>
        <v>0</v>
      </c>
      <c r="W383" s="215"/>
      <c r="X383" s="215"/>
      <c r="Y383" s="213" t="str">
        <f>IF(AB383="Y",COUNT(#REF!), "")</f>
        <v/>
      </c>
      <c r="Z383" s="32"/>
      <c r="AA383" s="64" t="s">
        <v>1707</v>
      </c>
      <c r="AB383" s="64" t="s">
        <v>72</v>
      </c>
      <c r="AC383" s="65">
        <v>50.685138999999999</v>
      </c>
      <c r="AD383" s="65">
        <v>-119.812186</v>
      </c>
      <c r="AE383" s="65" t="s">
        <v>1708</v>
      </c>
      <c r="AF383" s="64">
        <v>8321</v>
      </c>
      <c r="AG383" s="64" t="s">
        <v>74</v>
      </c>
      <c r="AH383" s="64">
        <v>307</v>
      </c>
      <c r="AI383" s="64">
        <v>133</v>
      </c>
      <c r="AJ383" s="64" t="s">
        <v>57</v>
      </c>
      <c r="AK383" s="64" t="s">
        <v>62</v>
      </c>
      <c r="AL383" s="66" t="s">
        <v>62</v>
      </c>
      <c r="AM383" s="66" t="s">
        <v>1709</v>
      </c>
      <c r="AN383" s="63" t="str">
        <f t="shared" si="51"/>
        <v>Pritchard</v>
      </c>
      <c r="AO383" s="67" t="str">
        <f t="shared" si="52"/>
        <v>FALSE</v>
      </c>
      <c r="AP383" s="67" t="str">
        <f t="shared" si="53"/>
        <v>FALSE</v>
      </c>
    </row>
    <row r="384" spans="2:42" x14ac:dyDescent="0.25">
      <c r="B384" s="174">
        <v>8322</v>
      </c>
      <c r="C384" s="6" t="str">
        <f t="shared" si="45"/>
        <v>Shuswap</v>
      </c>
      <c r="D384" s="4" t="s">
        <v>57</v>
      </c>
      <c r="E384" s="5" t="s">
        <v>57</v>
      </c>
      <c r="F384" s="5" t="s">
        <v>62</v>
      </c>
      <c r="G384" s="5" t="s">
        <v>2550</v>
      </c>
      <c r="H384" s="5" t="s">
        <v>2538</v>
      </c>
      <c r="I384" s="299"/>
      <c r="J384" s="346"/>
      <c r="K384" s="346"/>
      <c r="L384" s="346"/>
      <c r="M384" s="347"/>
      <c r="N384" s="1"/>
      <c r="O384" s="2"/>
      <c r="P384" s="194"/>
      <c r="Q384" s="343" t="str">
        <f t="shared" si="46"/>
        <v/>
      </c>
      <c r="R384" s="210" t="str">
        <f t="shared" si="47"/>
        <v/>
      </c>
      <c r="S384" s="211" t="str">
        <f t="shared" si="48"/>
        <v/>
      </c>
      <c r="T384" s="215"/>
      <c r="U384" s="213">
        <f t="shared" si="49"/>
        <v>0</v>
      </c>
      <c r="V384" s="217">
        <f t="shared" si="50"/>
        <v>0</v>
      </c>
      <c r="W384" s="215"/>
      <c r="X384" s="215"/>
      <c r="Y384" s="213" t="str">
        <f>IF(AB384="Y",COUNT(#REF!), "")</f>
        <v/>
      </c>
      <c r="Z384" s="32"/>
      <c r="AA384" s="64" t="s">
        <v>1928</v>
      </c>
      <c r="AB384" s="66" t="s">
        <v>72</v>
      </c>
      <c r="AC384" s="65">
        <v>50.789606999999997</v>
      </c>
      <c r="AD384" s="65">
        <v>-119.708753</v>
      </c>
      <c r="AE384" s="65" t="s">
        <v>1929</v>
      </c>
      <c r="AF384" s="64">
        <v>8322</v>
      </c>
      <c r="AG384" s="64" t="s">
        <v>74</v>
      </c>
      <c r="AH384" s="64">
        <v>287</v>
      </c>
      <c r="AI384" s="64">
        <v>118</v>
      </c>
      <c r="AJ384" s="64" t="s">
        <v>57</v>
      </c>
      <c r="AK384" s="64" t="s">
        <v>57</v>
      </c>
      <c r="AL384" s="66" t="s">
        <v>62</v>
      </c>
      <c r="AM384" s="66" t="s">
        <v>63</v>
      </c>
      <c r="AN384" s="63" t="str">
        <f t="shared" si="51"/>
        <v>Shuswap</v>
      </c>
      <c r="AO384" s="67" t="str">
        <f t="shared" si="52"/>
        <v>FALSE</v>
      </c>
      <c r="AP384" s="67" t="str">
        <f t="shared" si="53"/>
        <v>FALSE</v>
      </c>
    </row>
    <row r="385" spans="2:42" x14ac:dyDescent="0.25">
      <c r="B385" s="174">
        <v>8324</v>
      </c>
      <c r="C385" s="6" t="str">
        <f t="shared" si="45"/>
        <v>Chase</v>
      </c>
      <c r="D385" s="4" t="s">
        <v>57</v>
      </c>
      <c r="E385" s="5" t="s">
        <v>57</v>
      </c>
      <c r="F385" s="5" t="s">
        <v>62</v>
      </c>
      <c r="G385" s="5" t="s">
        <v>2550</v>
      </c>
      <c r="H385" s="5" t="s">
        <v>2538</v>
      </c>
      <c r="I385" s="299"/>
      <c r="J385" s="346"/>
      <c r="K385" s="346"/>
      <c r="L385" s="346"/>
      <c r="M385" s="347"/>
      <c r="N385" s="1"/>
      <c r="O385" s="2"/>
      <c r="P385" s="194"/>
      <c r="Q385" s="343" t="str">
        <f t="shared" si="46"/>
        <v/>
      </c>
      <c r="R385" s="210" t="str">
        <f t="shared" si="47"/>
        <v/>
      </c>
      <c r="S385" s="211" t="str">
        <f t="shared" si="48"/>
        <v/>
      </c>
      <c r="T385" s="215"/>
      <c r="U385" s="213">
        <f t="shared" si="49"/>
        <v>0</v>
      </c>
      <c r="V385" s="217">
        <f t="shared" si="50"/>
        <v>0</v>
      </c>
      <c r="W385" s="215"/>
      <c r="X385" s="215"/>
      <c r="Y385" s="213" t="str">
        <f>IF(AB385="Y",COUNT(#REF!), "")</f>
        <v/>
      </c>
      <c r="Z385" s="32"/>
      <c r="AA385" s="66" t="s">
        <v>443</v>
      </c>
      <c r="AB385" s="64" t="s">
        <v>72</v>
      </c>
      <c r="AC385" s="68">
        <v>50.822105000000001</v>
      </c>
      <c r="AD385" s="68">
        <v>-119.6883</v>
      </c>
      <c r="AE385" s="65" t="s">
        <v>444</v>
      </c>
      <c r="AF385" s="66">
        <v>8324</v>
      </c>
      <c r="AG385" s="66" t="s">
        <v>74</v>
      </c>
      <c r="AH385" s="66">
        <v>2605</v>
      </c>
      <c r="AI385" s="66">
        <v>1302</v>
      </c>
      <c r="AJ385" s="66" t="s">
        <v>57</v>
      </c>
      <c r="AK385" s="66" t="s">
        <v>62</v>
      </c>
      <c r="AL385" s="66" t="s">
        <v>57</v>
      </c>
      <c r="AM385" s="66" t="s">
        <v>63</v>
      </c>
      <c r="AN385" s="63" t="str">
        <f t="shared" si="51"/>
        <v>Chase</v>
      </c>
      <c r="AO385" s="67" t="str">
        <f t="shared" si="52"/>
        <v>FALSE</v>
      </c>
      <c r="AP385" s="67" t="str">
        <f t="shared" si="53"/>
        <v>FALSE</v>
      </c>
    </row>
    <row r="386" spans="2:42" x14ac:dyDescent="0.25">
      <c r="B386" s="174">
        <v>8325</v>
      </c>
      <c r="C386" s="6" t="str">
        <f t="shared" si="45"/>
        <v>Malakwa</v>
      </c>
      <c r="D386" s="4" t="s">
        <v>57</v>
      </c>
      <c r="E386" s="5" t="s">
        <v>57</v>
      </c>
      <c r="F386" s="5" t="s">
        <v>62</v>
      </c>
      <c r="G386" s="5" t="s">
        <v>2551</v>
      </c>
      <c r="H386" s="5" t="s">
        <v>2538</v>
      </c>
      <c r="I386" s="299"/>
      <c r="J386" s="346"/>
      <c r="K386" s="346"/>
      <c r="L386" s="346"/>
      <c r="M386" s="347"/>
      <c r="N386" s="1"/>
      <c r="O386" s="2"/>
      <c r="P386" s="194"/>
      <c r="Q386" s="343" t="str">
        <f t="shared" si="46"/>
        <v/>
      </c>
      <c r="R386" s="210" t="str">
        <f t="shared" si="47"/>
        <v/>
      </c>
      <c r="S386" s="211" t="str">
        <f t="shared" si="48"/>
        <v/>
      </c>
      <c r="T386" s="215"/>
      <c r="U386" s="213">
        <f t="shared" si="49"/>
        <v>0</v>
      </c>
      <c r="V386" s="217">
        <f t="shared" si="50"/>
        <v>0</v>
      </c>
      <c r="W386" s="215"/>
      <c r="X386" s="215"/>
      <c r="Y386" s="213" t="str">
        <f>IF(AB386="Y",COUNT(#REF!), "")</f>
        <v/>
      </c>
      <c r="Z386" s="32"/>
      <c r="AA386" s="66" t="s">
        <v>1290</v>
      </c>
      <c r="AB386" s="66" t="s">
        <v>72</v>
      </c>
      <c r="AC386" s="68">
        <v>50.939951999999998</v>
      </c>
      <c r="AD386" s="68">
        <v>-118.788805</v>
      </c>
      <c r="AE386" s="65" t="s">
        <v>1291</v>
      </c>
      <c r="AF386" s="66">
        <v>8325</v>
      </c>
      <c r="AG386" s="66" t="s">
        <v>74</v>
      </c>
      <c r="AH386" s="66">
        <v>359</v>
      </c>
      <c r="AI386" s="66">
        <v>202</v>
      </c>
      <c r="AJ386" s="66" t="s">
        <v>57</v>
      </c>
      <c r="AK386" s="66" t="s">
        <v>62</v>
      </c>
      <c r="AL386" s="66" t="s">
        <v>57</v>
      </c>
      <c r="AM386" s="66" t="s">
        <v>63</v>
      </c>
      <c r="AN386" s="63" t="str">
        <f t="shared" si="51"/>
        <v>Malakwa</v>
      </c>
      <c r="AO386" s="67" t="str">
        <f t="shared" si="52"/>
        <v>FALSE</v>
      </c>
      <c r="AP386" s="67" t="str">
        <f t="shared" si="53"/>
        <v>FALSE</v>
      </c>
    </row>
    <row r="387" spans="2:42" x14ac:dyDescent="0.25">
      <c r="B387" s="174">
        <v>8326</v>
      </c>
      <c r="C387" s="6" t="str">
        <f t="shared" si="45"/>
        <v>Solsqua</v>
      </c>
      <c r="D387" s="4" t="s">
        <v>57</v>
      </c>
      <c r="E387" s="5" t="s">
        <v>57</v>
      </c>
      <c r="F387" s="5" t="s">
        <v>62</v>
      </c>
      <c r="G387" s="5" t="s">
        <v>2551</v>
      </c>
      <c r="H387" s="5" t="s">
        <v>2538</v>
      </c>
      <c r="I387" s="299"/>
      <c r="J387" s="346"/>
      <c r="K387" s="346"/>
      <c r="L387" s="346"/>
      <c r="M387" s="347"/>
      <c r="N387" s="1"/>
      <c r="O387" s="2"/>
      <c r="P387" s="194"/>
      <c r="Q387" s="343" t="str">
        <f t="shared" si="46"/>
        <v/>
      </c>
      <c r="R387" s="210" t="str">
        <f t="shared" si="47"/>
        <v/>
      </c>
      <c r="S387" s="211" t="str">
        <f t="shared" si="48"/>
        <v/>
      </c>
      <c r="T387" s="215"/>
      <c r="U387" s="213">
        <f t="shared" si="49"/>
        <v>0</v>
      </c>
      <c r="V387" s="217">
        <f t="shared" si="50"/>
        <v>0</v>
      </c>
      <c r="W387" s="215"/>
      <c r="X387" s="215"/>
      <c r="Y387" s="213" t="str">
        <f>IF(AB387="Y",COUNT(#REF!), "")</f>
        <v/>
      </c>
      <c r="Z387" s="32"/>
      <c r="AA387" s="64" t="s">
        <v>2020</v>
      </c>
      <c r="AB387" s="64" t="s">
        <v>72</v>
      </c>
      <c r="AC387" s="65">
        <v>50.870685000000002</v>
      </c>
      <c r="AD387" s="65">
        <v>-118.93953399999999</v>
      </c>
      <c r="AE387" s="65" t="s">
        <v>2021</v>
      </c>
      <c r="AF387" s="64">
        <v>8326</v>
      </c>
      <c r="AG387" s="64" t="s">
        <v>74</v>
      </c>
      <c r="AH387" s="64">
        <v>262</v>
      </c>
      <c r="AI387" s="64">
        <v>160</v>
      </c>
      <c r="AJ387" s="64" t="s">
        <v>57</v>
      </c>
      <c r="AK387" s="64" t="s">
        <v>57</v>
      </c>
      <c r="AL387" s="66" t="s">
        <v>62</v>
      </c>
      <c r="AM387" s="66" t="s">
        <v>63</v>
      </c>
      <c r="AN387" s="63" t="str">
        <f t="shared" si="51"/>
        <v>Solsqua</v>
      </c>
      <c r="AO387" s="67" t="str">
        <f t="shared" si="52"/>
        <v>FALSE</v>
      </c>
      <c r="AP387" s="67" t="str">
        <f t="shared" si="53"/>
        <v>FALSE</v>
      </c>
    </row>
    <row r="388" spans="2:42" x14ac:dyDescent="0.25">
      <c r="B388" s="174">
        <v>8327</v>
      </c>
      <c r="C388" s="6" t="str">
        <f t="shared" si="45"/>
        <v>Blind Bay</v>
      </c>
      <c r="D388" s="4" t="s">
        <v>62</v>
      </c>
      <c r="E388" s="5" t="s">
        <v>62</v>
      </c>
      <c r="F388" s="5" t="s">
        <v>62</v>
      </c>
      <c r="G388" s="5" t="s">
        <v>2551</v>
      </c>
      <c r="H388" s="5" t="s">
        <v>2538</v>
      </c>
      <c r="I388" s="299"/>
      <c r="J388" s="346"/>
      <c r="K388" s="346"/>
      <c r="L388" s="346"/>
      <c r="M388" s="347"/>
      <c r="N388" s="1"/>
      <c r="O388" s="2"/>
      <c r="P388" s="194"/>
      <c r="Q388" s="343" t="str">
        <f t="shared" si="46"/>
        <v/>
      </c>
      <c r="R388" s="210" t="str">
        <f t="shared" si="47"/>
        <v/>
      </c>
      <c r="S388" s="211" t="str">
        <f t="shared" si="48"/>
        <v/>
      </c>
      <c r="T388" s="215"/>
      <c r="U388" s="213">
        <f t="shared" si="49"/>
        <v>0</v>
      </c>
      <c r="V388" s="217">
        <f t="shared" si="50"/>
        <v>0</v>
      </c>
      <c r="W388" s="215"/>
      <c r="X388" s="215"/>
      <c r="Y388" s="213" t="str">
        <f>IF(AB388="Y",COUNT(#REF!), "")</f>
        <v/>
      </c>
      <c r="Z388" s="32"/>
      <c r="AA388" s="64" t="s">
        <v>263</v>
      </c>
      <c r="AB388" s="64" t="s">
        <v>72</v>
      </c>
      <c r="AC388" s="65">
        <v>50.883299999999998</v>
      </c>
      <c r="AD388" s="65">
        <v>-119.383301</v>
      </c>
      <c r="AE388" s="65" t="s">
        <v>264</v>
      </c>
      <c r="AF388" s="64">
        <v>8327</v>
      </c>
      <c r="AG388" s="64" t="s">
        <v>74</v>
      </c>
      <c r="AH388" s="64">
        <v>1855</v>
      </c>
      <c r="AI388" s="64">
        <v>1047</v>
      </c>
      <c r="AJ388" s="64" t="s">
        <v>62</v>
      </c>
      <c r="AK388" s="64" t="s">
        <v>57</v>
      </c>
      <c r="AL388" s="66" t="s">
        <v>57</v>
      </c>
      <c r="AM388" s="66" t="s">
        <v>63</v>
      </c>
      <c r="AN388" s="63" t="str">
        <f t="shared" si="51"/>
        <v>Blind Bay</v>
      </c>
      <c r="AO388" s="67" t="str">
        <f t="shared" si="52"/>
        <v>FALSE</v>
      </c>
      <c r="AP388" s="67" t="str">
        <f t="shared" si="53"/>
        <v>FALSE</v>
      </c>
    </row>
    <row r="389" spans="2:42" x14ac:dyDescent="0.25">
      <c r="B389" s="174">
        <v>8328</v>
      </c>
      <c r="C389" s="6" t="str">
        <f t="shared" si="45"/>
        <v>Revelstoke</v>
      </c>
      <c r="D389" s="4" t="s">
        <v>62</v>
      </c>
      <c r="E389" s="5" t="s">
        <v>62</v>
      </c>
      <c r="F389" s="5" t="s">
        <v>62</v>
      </c>
      <c r="G389" s="5" t="s">
        <v>2551</v>
      </c>
      <c r="H389" s="5" t="s">
        <v>2538</v>
      </c>
      <c r="I389" s="299"/>
      <c r="J389" s="346"/>
      <c r="K389" s="346"/>
      <c r="L389" s="346"/>
      <c r="M389" s="347"/>
      <c r="N389" s="1"/>
      <c r="O389" s="2"/>
      <c r="P389" s="194"/>
      <c r="Q389" s="343" t="str">
        <f t="shared" si="46"/>
        <v/>
      </c>
      <c r="R389" s="210" t="str">
        <f t="shared" si="47"/>
        <v/>
      </c>
      <c r="S389" s="211" t="str">
        <f t="shared" si="48"/>
        <v/>
      </c>
      <c r="T389" s="215"/>
      <c r="U389" s="213">
        <f t="shared" si="49"/>
        <v>0</v>
      </c>
      <c r="V389" s="217">
        <f t="shared" si="50"/>
        <v>0</v>
      </c>
      <c r="W389" s="215"/>
      <c r="X389" s="215"/>
      <c r="Y389" s="213" t="str">
        <f>IF(AB389="Y",COUNT(#REF!), "")</f>
        <v/>
      </c>
      <c r="Z389" s="32"/>
      <c r="AA389" s="64" t="s">
        <v>1772</v>
      </c>
      <c r="AB389" s="66" t="s">
        <v>72</v>
      </c>
      <c r="AC389" s="65">
        <v>51.001215000000002</v>
      </c>
      <c r="AD389" s="65">
        <v>-118.19623900000001</v>
      </c>
      <c r="AE389" s="65" t="s">
        <v>1773</v>
      </c>
      <c r="AF389" s="64">
        <v>8328</v>
      </c>
      <c r="AG389" s="64" t="s">
        <v>74</v>
      </c>
      <c r="AH389" s="64">
        <v>3377</v>
      </c>
      <c r="AI389" s="64">
        <v>1602</v>
      </c>
      <c r="AJ389" s="64" t="s">
        <v>62</v>
      </c>
      <c r="AK389" s="64" t="s">
        <v>57</v>
      </c>
      <c r="AL389" s="66" t="s">
        <v>62</v>
      </c>
      <c r="AM389" s="66" t="s">
        <v>63</v>
      </c>
      <c r="AN389" s="63" t="str">
        <f t="shared" si="51"/>
        <v>Revelstoke</v>
      </c>
      <c r="AO389" s="67" t="str">
        <f t="shared" si="52"/>
        <v>FALSE</v>
      </c>
      <c r="AP389" s="67" t="str">
        <f t="shared" si="53"/>
        <v>FALSE</v>
      </c>
    </row>
    <row r="390" spans="2:42" x14ac:dyDescent="0.25">
      <c r="B390" s="174">
        <v>8329</v>
      </c>
      <c r="C390" s="6" t="str">
        <f t="shared" si="45"/>
        <v>Kingfisher</v>
      </c>
      <c r="D390" s="4" t="s">
        <v>57</v>
      </c>
      <c r="E390" s="5" t="s">
        <v>57</v>
      </c>
      <c r="F390" s="5" t="s">
        <v>57</v>
      </c>
      <c r="G390" s="5" t="s">
        <v>2544</v>
      </c>
      <c r="H390" s="5" t="s">
        <v>2538</v>
      </c>
      <c r="I390" s="299"/>
      <c r="J390" s="346"/>
      <c r="K390" s="346"/>
      <c r="L390" s="346"/>
      <c r="M390" s="347"/>
      <c r="N390" s="1"/>
      <c r="O390" s="2"/>
      <c r="P390" s="194"/>
      <c r="Q390" s="343" t="str">
        <f t="shared" si="46"/>
        <v/>
      </c>
      <c r="R390" s="210" t="str">
        <f t="shared" si="47"/>
        <v/>
      </c>
      <c r="S390" s="211" t="str">
        <f t="shared" si="48"/>
        <v/>
      </c>
      <c r="T390" s="215"/>
      <c r="U390" s="213">
        <f t="shared" si="49"/>
        <v>0</v>
      </c>
      <c r="V390" s="217">
        <f t="shared" si="50"/>
        <v>0</v>
      </c>
      <c r="W390" s="215"/>
      <c r="X390" s="215"/>
      <c r="Y390" s="213" t="str">
        <f>IF(AB390="Y",COUNT(#REF!), "")</f>
        <v/>
      </c>
      <c r="Z390" s="32"/>
      <c r="AA390" s="64" t="s">
        <v>1090</v>
      </c>
      <c r="AB390" s="66" t="s">
        <v>72</v>
      </c>
      <c r="AC390" s="65">
        <v>50.616700999999999</v>
      </c>
      <c r="AD390" s="65">
        <v>-118.733299</v>
      </c>
      <c r="AE390" s="65" t="s">
        <v>1091</v>
      </c>
      <c r="AF390" s="64">
        <v>8329</v>
      </c>
      <c r="AG390" s="64" t="s">
        <v>74</v>
      </c>
      <c r="AH390" s="64">
        <v>196</v>
      </c>
      <c r="AI390" s="64">
        <v>452</v>
      </c>
      <c r="AJ390" s="64" t="s">
        <v>57</v>
      </c>
      <c r="AK390" s="64" t="s">
        <v>62</v>
      </c>
      <c r="AL390" s="66" t="s">
        <v>62</v>
      </c>
      <c r="AM390" s="66" t="s">
        <v>63</v>
      </c>
      <c r="AN390" s="63" t="str">
        <f t="shared" si="51"/>
        <v>Kingfisher</v>
      </c>
      <c r="AO390" s="67" t="str">
        <f t="shared" si="52"/>
        <v>FALSE</v>
      </c>
      <c r="AP390" s="67" t="str">
        <f t="shared" si="53"/>
        <v>FALSE</v>
      </c>
    </row>
    <row r="391" spans="2:42" x14ac:dyDescent="0.25">
      <c r="B391" s="174">
        <v>8330</v>
      </c>
      <c r="C391" s="6" t="str">
        <f t="shared" si="45"/>
        <v>Seymour Arm</v>
      </c>
      <c r="D391" s="4" t="s">
        <v>57</v>
      </c>
      <c r="E391" s="5" t="s">
        <v>57</v>
      </c>
      <c r="F391" s="5" t="s">
        <v>57</v>
      </c>
      <c r="G391" s="5" t="s">
        <v>2551</v>
      </c>
      <c r="H391" s="5" t="s">
        <v>2538</v>
      </c>
      <c r="I391" s="299"/>
      <c r="J391" s="346"/>
      <c r="K391" s="346"/>
      <c r="L391" s="346"/>
      <c r="M391" s="347"/>
      <c r="N391" s="1"/>
      <c r="O391" s="2"/>
      <c r="P391" s="194"/>
      <c r="Q391" s="343" t="str">
        <f t="shared" si="46"/>
        <v/>
      </c>
      <c r="R391" s="210" t="str">
        <f t="shared" si="47"/>
        <v/>
      </c>
      <c r="S391" s="211" t="str">
        <f t="shared" si="48"/>
        <v/>
      </c>
      <c r="T391" s="215"/>
      <c r="U391" s="213">
        <f t="shared" si="49"/>
        <v>0</v>
      </c>
      <c r="V391" s="217">
        <f t="shared" si="50"/>
        <v>0</v>
      </c>
      <c r="W391" s="215"/>
      <c r="X391" s="215"/>
      <c r="Y391" s="213" t="str">
        <f>IF(AB391="Y",COUNT(#REF!), "")</f>
        <v/>
      </c>
      <c r="Z391" s="32"/>
      <c r="AA391" s="66" t="s">
        <v>1897</v>
      </c>
      <c r="AB391" s="64" t="s">
        <v>72</v>
      </c>
      <c r="AC391" s="68">
        <v>51.248413999999997</v>
      </c>
      <c r="AD391" s="68">
        <v>-118.939566</v>
      </c>
      <c r="AE391" s="65" t="s">
        <v>1898</v>
      </c>
      <c r="AF391" s="66">
        <v>8330</v>
      </c>
      <c r="AG391" s="66" t="s">
        <v>74</v>
      </c>
      <c r="AH391" s="66">
        <v>94</v>
      </c>
      <c r="AI391" s="66">
        <v>366</v>
      </c>
      <c r="AJ391" s="66" t="s">
        <v>57</v>
      </c>
      <c r="AK391" s="66" t="s">
        <v>62</v>
      </c>
      <c r="AL391" s="66" t="s">
        <v>62</v>
      </c>
      <c r="AM391" s="66" t="s">
        <v>63</v>
      </c>
      <c r="AN391" s="63" t="str">
        <f t="shared" si="51"/>
        <v>Seymour Arm</v>
      </c>
      <c r="AO391" s="67" t="str">
        <f t="shared" si="52"/>
        <v>FALSE</v>
      </c>
      <c r="AP391" s="67" t="str">
        <f t="shared" si="53"/>
        <v>FALSE</v>
      </c>
    </row>
    <row r="392" spans="2:42" x14ac:dyDescent="0.25">
      <c r="B392" s="174">
        <v>8331</v>
      </c>
      <c r="C392" s="6" t="str">
        <f t="shared" si="45"/>
        <v>Canyon Hot Springs</v>
      </c>
      <c r="D392" s="4" t="s">
        <v>57</v>
      </c>
      <c r="E392" s="5" t="s">
        <v>62</v>
      </c>
      <c r="F392" s="5" t="s">
        <v>62</v>
      </c>
      <c r="G392" s="5" t="s">
        <v>2551</v>
      </c>
      <c r="H392" s="5" t="s">
        <v>2538</v>
      </c>
      <c r="I392" s="299"/>
      <c r="J392" s="346"/>
      <c r="K392" s="346"/>
      <c r="L392" s="346"/>
      <c r="M392" s="347"/>
      <c r="N392" s="1"/>
      <c r="O392" s="2"/>
      <c r="P392" s="194"/>
      <c r="Q392" s="343" t="str">
        <f t="shared" si="46"/>
        <v/>
      </c>
      <c r="R392" s="210" t="str">
        <f t="shared" si="47"/>
        <v/>
      </c>
      <c r="S392" s="211" t="str">
        <f t="shared" si="48"/>
        <v/>
      </c>
      <c r="T392" s="215"/>
      <c r="U392" s="213">
        <f t="shared" si="49"/>
        <v>0</v>
      </c>
      <c r="V392" s="217">
        <f t="shared" si="50"/>
        <v>0</v>
      </c>
      <c r="W392" s="215"/>
      <c r="X392" s="215"/>
      <c r="Y392" s="213" t="str">
        <f>IF(AB392="Y",COUNT(#REF!), "")</f>
        <v/>
      </c>
      <c r="Z392" s="32"/>
      <c r="AA392" s="64" t="s">
        <v>401</v>
      </c>
      <c r="AB392" s="66" t="s">
        <v>72</v>
      </c>
      <c r="AC392" s="65">
        <v>51.136932999999999</v>
      </c>
      <c r="AD392" s="65">
        <v>-117.85216800000001</v>
      </c>
      <c r="AE392" s="65" t="s">
        <v>402</v>
      </c>
      <c r="AF392" s="64">
        <v>8331</v>
      </c>
      <c r="AG392" s="64" t="s">
        <v>74</v>
      </c>
      <c r="AH392" s="64">
        <v>3</v>
      </c>
      <c r="AI392" s="64">
        <v>1</v>
      </c>
      <c r="AJ392" s="64" t="s">
        <v>57</v>
      </c>
      <c r="AK392" s="64" t="s">
        <v>62</v>
      </c>
      <c r="AL392" s="66" t="s">
        <v>57</v>
      </c>
      <c r="AM392" s="66" t="s">
        <v>63</v>
      </c>
      <c r="AN392" s="63" t="str">
        <f t="shared" si="51"/>
        <v>Canyon Hot Springs</v>
      </c>
      <c r="AO392" s="67" t="str">
        <f t="shared" si="52"/>
        <v>FALSE</v>
      </c>
      <c r="AP392" s="67" t="str">
        <f t="shared" si="53"/>
        <v>FALSE</v>
      </c>
    </row>
    <row r="393" spans="2:42" x14ac:dyDescent="0.25">
      <c r="B393" s="174">
        <v>8332</v>
      </c>
      <c r="C393" s="6" t="str">
        <f t="shared" si="45"/>
        <v>Rogers Pass</v>
      </c>
      <c r="D393" s="4" t="s">
        <v>57</v>
      </c>
      <c r="E393" s="5" t="s">
        <v>62</v>
      </c>
      <c r="F393" s="5" t="s">
        <v>62</v>
      </c>
      <c r="G393" s="5" t="s">
        <v>2551</v>
      </c>
      <c r="H393" s="5" t="s">
        <v>2538</v>
      </c>
      <c r="I393" s="299"/>
      <c r="J393" s="346"/>
      <c r="K393" s="346"/>
      <c r="L393" s="346"/>
      <c r="M393" s="347"/>
      <c r="N393" s="1"/>
      <c r="O393" s="2"/>
      <c r="P393" s="194"/>
      <c r="Q393" s="343" t="str">
        <f t="shared" si="46"/>
        <v/>
      </c>
      <c r="R393" s="210" t="str">
        <f t="shared" si="47"/>
        <v/>
      </c>
      <c r="S393" s="211" t="str">
        <f t="shared" si="48"/>
        <v/>
      </c>
      <c r="T393" s="215"/>
      <c r="U393" s="213">
        <f t="shared" si="49"/>
        <v>0</v>
      </c>
      <c r="V393" s="217">
        <f t="shared" si="50"/>
        <v>0</v>
      </c>
      <c r="W393" s="215"/>
      <c r="X393" s="215"/>
      <c r="Y393" s="213" t="str">
        <f>IF(AB393="Y",COUNT(#REF!), "")</f>
        <v/>
      </c>
      <c r="Z393" s="32"/>
      <c r="AA393" s="66" t="s">
        <v>1798</v>
      </c>
      <c r="AB393" s="66" t="s">
        <v>72</v>
      </c>
      <c r="AC393" s="68">
        <v>51.300856000000003</v>
      </c>
      <c r="AD393" s="68">
        <v>-117.52128399999999</v>
      </c>
      <c r="AE393" s="65" t="s">
        <v>1799</v>
      </c>
      <c r="AF393" s="66">
        <v>8332</v>
      </c>
      <c r="AG393" s="66" t="s">
        <v>74</v>
      </c>
      <c r="AH393" s="66">
        <v>0</v>
      </c>
      <c r="AI393" s="66">
        <v>0</v>
      </c>
      <c r="AJ393" s="66" t="s">
        <v>57</v>
      </c>
      <c r="AK393" s="66" t="s">
        <v>62</v>
      </c>
      <c r="AL393" s="66" t="s">
        <v>62</v>
      </c>
      <c r="AM393" s="66" t="s">
        <v>63</v>
      </c>
      <c r="AN393" s="63" t="str">
        <f t="shared" si="51"/>
        <v>Rogers Pass</v>
      </c>
      <c r="AO393" s="67" t="str">
        <f t="shared" si="52"/>
        <v>FALSE</v>
      </c>
      <c r="AP393" s="67" t="str">
        <f t="shared" si="53"/>
        <v>FALSE</v>
      </c>
    </row>
    <row r="394" spans="2:42" x14ac:dyDescent="0.25">
      <c r="B394" s="174">
        <v>8333</v>
      </c>
      <c r="C394" s="6" t="str">
        <f t="shared" si="45"/>
        <v>Blaeberry</v>
      </c>
      <c r="D394" s="4" t="s">
        <v>57</v>
      </c>
      <c r="E394" s="5" t="s">
        <v>57</v>
      </c>
      <c r="F394" s="5" t="s">
        <v>62</v>
      </c>
      <c r="G394" s="5" t="s">
        <v>2551</v>
      </c>
      <c r="H394" s="5" t="s">
        <v>2538</v>
      </c>
      <c r="I394" s="299"/>
      <c r="J394" s="346"/>
      <c r="K394" s="346"/>
      <c r="L394" s="346"/>
      <c r="M394" s="347"/>
      <c r="N394" s="1"/>
      <c r="O394" s="2"/>
      <c r="P394" s="194"/>
      <c r="Q394" s="343" t="str">
        <f t="shared" si="46"/>
        <v/>
      </c>
      <c r="R394" s="210" t="str">
        <f t="shared" si="47"/>
        <v/>
      </c>
      <c r="S394" s="211" t="str">
        <f t="shared" si="48"/>
        <v/>
      </c>
      <c r="T394" s="215"/>
      <c r="U394" s="213">
        <f t="shared" si="49"/>
        <v>0</v>
      </c>
      <c r="V394" s="217">
        <f t="shared" si="50"/>
        <v>0</v>
      </c>
      <c r="W394" s="215"/>
      <c r="X394" s="215"/>
      <c r="Y394" s="213" t="str">
        <f>IF(AB394="Y",COUNT(#REF!), "")</f>
        <v/>
      </c>
      <c r="Z394" s="32"/>
      <c r="AA394" s="66" t="s">
        <v>261</v>
      </c>
      <c r="AB394" s="66" t="s">
        <v>72</v>
      </c>
      <c r="AC394" s="68">
        <v>51.433301</v>
      </c>
      <c r="AD394" s="68">
        <v>-117.0667</v>
      </c>
      <c r="AE394" s="65" t="s">
        <v>262</v>
      </c>
      <c r="AF394" s="66">
        <v>8333</v>
      </c>
      <c r="AG394" s="66" t="s">
        <v>74</v>
      </c>
      <c r="AH394" s="66">
        <v>83</v>
      </c>
      <c r="AI394" s="66">
        <v>45</v>
      </c>
      <c r="AJ394" s="66" t="s">
        <v>57</v>
      </c>
      <c r="AK394" s="66" t="s">
        <v>62</v>
      </c>
      <c r="AL394" s="66" t="s">
        <v>57</v>
      </c>
      <c r="AM394" s="66" t="s">
        <v>63</v>
      </c>
      <c r="AN394" s="63" t="str">
        <f t="shared" si="51"/>
        <v>Blaeberry</v>
      </c>
      <c r="AO394" s="67" t="str">
        <f t="shared" si="52"/>
        <v>FALSE</v>
      </c>
      <c r="AP394" s="67" t="str">
        <f t="shared" si="53"/>
        <v>FALSE</v>
      </c>
    </row>
    <row r="395" spans="2:42" x14ac:dyDescent="0.25">
      <c r="B395" s="174">
        <v>8334</v>
      </c>
      <c r="C395" s="6" t="str">
        <f t="shared" si="45"/>
        <v>Donald</v>
      </c>
      <c r="D395" s="4" t="s">
        <v>57</v>
      </c>
      <c r="E395" s="5" t="s">
        <v>62</v>
      </c>
      <c r="F395" s="5" t="s">
        <v>62</v>
      </c>
      <c r="G395" s="5" t="s">
        <v>2551</v>
      </c>
      <c r="H395" s="5" t="s">
        <v>2538</v>
      </c>
      <c r="I395" s="299"/>
      <c r="J395" s="346"/>
      <c r="K395" s="346"/>
      <c r="L395" s="346"/>
      <c r="M395" s="347"/>
      <c r="N395" s="1"/>
      <c r="O395" s="2"/>
      <c r="P395" s="194"/>
      <c r="Q395" s="343" t="str">
        <f t="shared" si="46"/>
        <v/>
      </c>
      <c r="R395" s="210" t="str">
        <f t="shared" si="47"/>
        <v/>
      </c>
      <c r="S395" s="211" t="str">
        <f t="shared" si="48"/>
        <v/>
      </c>
      <c r="T395" s="215"/>
      <c r="U395" s="213">
        <f t="shared" si="49"/>
        <v>0</v>
      </c>
      <c r="V395" s="217">
        <f t="shared" si="50"/>
        <v>0</v>
      </c>
      <c r="W395" s="215"/>
      <c r="X395" s="215"/>
      <c r="Y395" s="213" t="str">
        <f>IF(AB395="Y",COUNT(#REF!), "")</f>
        <v/>
      </c>
      <c r="Z395" s="32"/>
      <c r="AA395" s="64" t="s">
        <v>644</v>
      </c>
      <c r="AB395" s="66" t="s">
        <v>72</v>
      </c>
      <c r="AC395" s="65">
        <v>51.495800000000003</v>
      </c>
      <c r="AD395" s="65">
        <v>-117.173599</v>
      </c>
      <c r="AE395" s="65" t="s">
        <v>645</v>
      </c>
      <c r="AF395" s="64">
        <v>8334</v>
      </c>
      <c r="AG395" s="64" t="s">
        <v>74</v>
      </c>
      <c r="AH395" s="64">
        <v>50</v>
      </c>
      <c r="AI395" s="64">
        <v>26</v>
      </c>
      <c r="AJ395" s="64" t="s">
        <v>57</v>
      </c>
      <c r="AK395" s="64" t="s">
        <v>62</v>
      </c>
      <c r="AL395" s="66" t="s">
        <v>57</v>
      </c>
      <c r="AM395" s="66" t="s">
        <v>63</v>
      </c>
      <c r="AN395" s="63" t="str">
        <f t="shared" si="51"/>
        <v>Donald</v>
      </c>
      <c r="AO395" s="67" t="str">
        <f t="shared" si="52"/>
        <v>FALSE</v>
      </c>
      <c r="AP395" s="67" t="str">
        <f t="shared" si="53"/>
        <v>FALSE</v>
      </c>
    </row>
    <row r="396" spans="2:42" x14ac:dyDescent="0.25">
      <c r="B396" s="174">
        <v>8335</v>
      </c>
      <c r="C396" s="6" t="str">
        <f t="shared" si="45"/>
        <v>Golden</v>
      </c>
      <c r="D396" s="4" t="s">
        <v>62</v>
      </c>
      <c r="E396" s="5" t="s">
        <v>62</v>
      </c>
      <c r="F396" s="5" t="s">
        <v>62</v>
      </c>
      <c r="G396" s="5" t="s">
        <v>2551</v>
      </c>
      <c r="H396" s="5" t="s">
        <v>2538</v>
      </c>
      <c r="I396" s="299"/>
      <c r="J396" s="346"/>
      <c r="K396" s="346"/>
      <c r="L396" s="346"/>
      <c r="M396" s="347"/>
      <c r="N396" s="1"/>
      <c r="O396" s="2"/>
      <c r="P396" s="194"/>
      <c r="Q396" s="343" t="str">
        <f t="shared" si="46"/>
        <v/>
      </c>
      <c r="R396" s="210" t="str">
        <f t="shared" si="47"/>
        <v/>
      </c>
      <c r="S396" s="211" t="str">
        <f t="shared" si="48"/>
        <v/>
      </c>
      <c r="T396" s="215"/>
      <c r="U396" s="213">
        <f t="shared" si="49"/>
        <v>0</v>
      </c>
      <c r="V396" s="217">
        <f t="shared" si="50"/>
        <v>0</v>
      </c>
      <c r="W396" s="215"/>
      <c r="X396" s="215"/>
      <c r="Y396" s="213" t="str">
        <f>IF(AB396="Y",COUNT(#REF!), "")</f>
        <v/>
      </c>
      <c r="Z396" s="32"/>
      <c r="AA396" s="66" t="s">
        <v>873</v>
      </c>
      <c r="AB396" s="66" t="s">
        <v>72</v>
      </c>
      <c r="AC396" s="68">
        <v>51.294882000000001</v>
      </c>
      <c r="AD396" s="68">
        <v>-116.963859</v>
      </c>
      <c r="AE396" s="65" t="s">
        <v>874</v>
      </c>
      <c r="AF396" s="66">
        <v>8335</v>
      </c>
      <c r="AG396" s="66" t="s">
        <v>74</v>
      </c>
      <c r="AH396" s="66">
        <v>2959</v>
      </c>
      <c r="AI396" s="66">
        <v>1403</v>
      </c>
      <c r="AJ396" s="66" t="s">
        <v>57</v>
      </c>
      <c r="AK396" s="66" t="s">
        <v>62</v>
      </c>
      <c r="AL396" s="66" t="s">
        <v>62</v>
      </c>
      <c r="AM396" s="66" t="s">
        <v>63</v>
      </c>
      <c r="AN396" s="63" t="str">
        <f t="shared" si="51"/>
        <v>Golden</v>
      </c>
      <c r="AO396" s="67" t="str">
        <f t="shared" si="52"/>
        <v>FALSE</v>
      </c>
      <c r="AP396" s="67" t="str">
        <f t="shared" si="53"/>
        <v>FALSE</v>
      </c>
    </row>
    <row r="397" spans="2:42" x14ac:dyDescent="0.25">
      <c r="B397" s="174">
        <v>8336</v>
      </c>
      <c r="C397" s="6" t="str">
        <f t="shared" si="45"/>
        <v>Nicholson</v>
      </c>
      <c r="D397" s="4" t="s">
        <v>62</v>
      </c>
      <c r="E397" s="5" t="s">
        <v>62</v>
      </c>
      <c r="F397" s="5" t="s">
        <v>62</v>
      </c>
      <c r="G397" s="5" t="s">
        <v>2551</v>
      </c>
      <c r="H397" s="5" t="s">
        <v>2538</v>
      </c>
      <c r="I397" s="299"/>
      <c r="J397" s="346"/>
      <c r="K397" s="346"/>
      <c r="L397" s="346"/>
      <c r="M397" s="347"/>
      <c r="N397" s="1"/>
      <c r="O397" s="2"/>
      <c r="P397" s="194"/>
      <c r="Q397" s="343" t="str">
        <f t="shared" si="46"/>
        <v/>
      </c>
      <c r="R397" s="210" t="str">
        <f t="shared" si="47"/>
        <v/>
      </c>
      <c r="S397" s="211" t="str">
        <f t="shared" si="48"/>
        <v/>
      </c>
      <c r="T397" s="215"/>
      <c r="U397" s="213">
        <f t="shared" si="49"/>
        <v>0</v>
      </c>
      <c r="V397" s="217">
        <f t="shared" si="50"/>
        <v>0</v>
      </c>
      <c r="W397" s="215"/>
      <c r="X397" s="215"/>
      <c r="Y397" s="213" t="str">
        <f>IF(AB397="Y",COUNT(#REF!), "")</f>
        <v/>
      </c>
      <c r="Z397" s="32"/>
      <c r="AA397" s="64" t="s">
        <v>1496</v>
      </c>
      <c r="AB397" s="66" t="s">
        <v>72</v>
      </c>
      <c r="AC397" s="65">
        <v>51.248100000000001</v>
      </c>
      <c r="AD397" s="65">
        <v>-116.90142899999999</v>
      </c>
      <c r="AE397" s="65" t="s">
        <v>1497</v>
      </c>
      <c r="AF397" s="64">
        <v>8336</v>
      </c>
      <c r="AG397" s="64" t="s">
        <v>74</v>
      </c>
      <c r="AH397" s="64">
        <v>694</v>
      </c>
      <c r="AI397" s="64">
        <v>384</v>
      </c>
      <c r="AJ397" s="64" t="s">
        <v>57</v>
      </c>
      <c r="AK397" s="64" t="s">
        <v>62</v>
      </c>
      <c r="AL397" s="66" t="s">
        <v>62</v>
      </c>
      <c r="AM397" s="66" t="s">
        <v>63</v>
      </c>
      <c r="AN397" s="63" t="str">
        <f t="shared" si="51"/>
        <v>Nicholson</v>
      </c>
      <c r="AO397" s="67" t="str">
        <f t="shared" si="52"/>
        <v>FALSE</v>
      </c>
      <c r="AP397" s="67" t="str">
        <f t="shared" si="53"/>
        <v>FALSE</v>
      </c>
    </row>
    <row r="398" spans="2:42" x14ac:dyDescent="0.25">
      <c r="B398" s="174">
        <v>8337</v>
      </c>
      <c r="C398" s="6" t="str">
        <f t="shared" si="45"/>
        <v>Parson</v>
      </c>
      <c r="D398" s="4" t="s">
        <v>57</v>
      </c>
      <c r="E398" s="5" t="s">
        <v>57</v>
      </c>
      <c r="F398" s="5" t="s">
        <v>57</v>
      </c>
      <c r="G398" s="5" t="s">
        <v>2551</v>
      </c>
      <c r="H398" s="5" t="s">
        <v>2538</v>
      </c>
      <c r="I398" s="299"/>
      <c r="J398" s="346"/>
      <c r="K398" s="346"/>
      <c r="L398" s="346"/>
      <c r="M398" s="347"/>
      <c r="N398" s="1"/>
      <c r="O398" s="2"/>
      <c r="P398" s="194"/>
      <c r="Q398" s="343" t="str">
        <f t="shared" si="46"/>
        <v/>
      </c>
      <c r="R398" s="210" t="str">
        <f t="shared" si="47"/>
        <v/>
      </c>
      <c r="S398" s="211" t="str">
        <f t="shared" si="48"/>
        <v/>
      </c>
      <c r="T398" s="215"/>
      <c r="U398" s="213">
        <f t="shared" si="49"/>
        <v>0</v>
      </c>
      <c r="V398" s="217">
        <f t="shared" si="50"/>
        <v>0</v>
      </c>
      <c r="W398" s="215"/>
      <c r="X398" s="215"/>
      <c r="Y398" s="213" t="str">
        <f>IF(AB398="Y",COUNT(#REF!), "")</f>
        <v/>
      </c>
      <c r="Z398" s="32"/>
      <c r="AA398" s="66" t="s">
        <v>1604</v>
      </c>
      <c r="AB398" s="66" t="s">
        <v>72</v>
      </c>
      <c r="AC398" s="68">
        <v>51.070818000000003</v>
      </c>
      <c r="AD398" s="68">
        <v>-116.632488</v>
      </c>
      <c r="AE398" s="65" t="s">
        <v>1605</v>
      </c>
      <c r="AF398" s="66">
        <v>8337</v>
      </c>
      <c r="AG398" s="66" t="s">
        <v>74</v>
      </c>
      <c r="AH398" s="66">
        <v>85</v>
      </c>
      <c r="AI398" s="66">
        <v>42</v>
      </c>
      <c r="AJ398" s="66" t="s">
        <v>57</v>
      </c>
      <c r="AK398" s="66" t="s">
        <v>62</v>
      </c>
      <c r="AL398" s="66" t="s">
        <v>62</v>
      </c>
      <c r="AM398" s="66" t="s">
        <v>63</v>
      </c>
      <c r="AN398" s="63" t="str">
        <f t="shared" si="51"/>
        <v>Parson</v>
      </c>
      <c r="AO398" s="67" t="str">
        <f t="shared" si="52"/>
        <v>FALSE</v>
      </c>
      <c r="AP398" s="67" t="str">
        <f t="shared" si="53"/>
        <v>FALSE</v>
      </c>
    </row>
    <row r="399" spans="2:42" x14ac:dyDescent="0.25">
      <c r="B399" s="174">
        <v>8338</v>
      </c>
      <c r="C399" s="6" t="str">
        <f t="shared" si="45"/>
        <v>Harrogate</v>
      </c>
      <c r="D399" s="4" t="s">
        <v>57</v>
      </c>
      <c r="E399" s="5" t="s">
        <v>57</v>
      </c>
      <c r="F399" s="5" t="s">
        <v>62</v>
      </c>
      <c r="G399" s="5" t="s">
        <v>2551</v>
      </c>
      <c r="H399" s="5" t="s">
        <v>2538</v>
      </c>
      <c r="I399" s="299"/>
      <c r="J399" s="346"/>
      <c r="K399" s="346"/>
      <c r="L399" s="346"/>
      <c r="M399" s="347"/>
      <c r="N399" s="1"/>
      <c r="O399" s="2"/>
      <c r="P399" s="194"/>
      <c r="Q399" s="343" t="str">
        <f t="shared" si="46"/>
        <v/>
      </c>
      <c r="R399" s="210" t="str">
        <f t="shared" si="47"/>
        <v/>
      </c>
      <c r="S399" s="211" t="str">
        <f t="shared" si="48"/>
        <v/>
      </c>
      <c r="T399" s="215"/>
      <c r="U399" s="213">
        <f t="shared" si="49"/>
        <v>0</v>
      </c>
      <c r="V399" s="217">
        <f t="shared" si="50"/>
        <v>0</v>
      </c>
      <c r="W399" s="215"/>
      <c r="X399" s="215"/>
      <c r="Y399" s="213" t="str">
        <f>IF(AB399="Y",COUNT(#REF!), "")</f>
        <v/>
      </c>
      <c r="Z399" s="32"/>
      <c r="AA399" s="64" t="s">
        <v>939</v>
      </c>
      <c r="AB399" s="64" t="s">
        <v>72</v>
      </c>
      <c r="AC399" s="65">
        <v>50.9833</v>
      </c>
      <c r="AD399" s="65">
        <v>-116.450001</v>
      </c>
      <c r="AE399" s="65" t="s">
        <v>940</v>
      </c>
      <c r="AF399" s="64">
        <v>8338</v>
      </c>
      <c r="AG399" s="64" t="s">
        <v>74</v>
      </c>
      <c r="AH399" s="64">
        <v>31</v>
      </c>
      <c r="AI399" s="64">
        <v>19</v>
      </c>
      <c r="AJ399" s="64" t="s">
        <v>57</v>
      </c>
      <c r="AK399" s="64" t="s">
        <v>62</v>
      </c>
      <c r="AL399" s="66" t="s">
        <v>57</v>
      </c>
      <c r="AM399" s="66" t="s">
        <v>63</v>
      </c>
      <c r="AN399" s="63" t="str">
        <f t="shared" si="51"/>
        <v>Harrogate</v>
      </c>
      <c r="AO399" s="67" t="str">
        <f t="shared" si="52"/>
        <v>FALSE</v>
      </c>
      <c r="AP399" s="67" t="str">
        <f t="shared" si="53"/>
        <v>FALSE</v>
      </c>
    </row>
    <row r="400" spans="2:42" x14ac:dyDescent="0.25">
      <c r="B400" s="174">
        <v>8339</v>
      </c>
      <c r="C400" s="6" t="str">
        <f t="shared" si="45"/>
        <v>Spillimacheen</v>
      </c>
      <c r="D400" s="4" t="s">
        <v>57</v>
      </c>
      <c r="E400" s="5" t="s">
        <v>62</v>
      </c>
      <c r="F400" s="5" t="s">
        <v>62</v>
      </c>
      <c r="G400" s="5" t="s">
        <v>2535</v>
      </c>
      <c r="H400" s="5" t="s">
        <v>2534</v>
      </c>
      <c r="I400" s="299"/>
      <c r="J400" s="346"/>
      <c r="K400" s="346"/>
      <c r="L400" s="346"/>
      <c r="M400" s="347"/>
      <c r="N400" s="1"/>
      <c r="O400" s="2"/>
      <c r="P400" s="194"/>
      <c r="Q400" s="343" t="str">
        <f t="shared" si="46"/>
        <v/>
      </c>
      <c r="R400" s="210" t="str">
        <f t="shared" si="47"/>
        <v/>
      </c>
      <c r="S400" s="211" t="str">
        <f t="shared" si="48"/>
        <v/>
      </c>
      <c r="T400" s="215"/>
      <c r="U400" s="213">
        <f t="shared" si="49"/>
        <v>0</v>
      </c>
      <c r="V400" s="217">
        <f t="shared" si="50"/>
        <v>0</v>
      </c>
      <c r="W400" s="215"/>
      <c r="X400" s="215"/>
      <c r="Y400" s="213" t="str">
        <f>IF(AB400="Y",COUNT(#REF!), "")</f>
        <v/>
      </c>
      <c r="Z400" s="32"/>
      <c r="AA400" s="66" t="s">
        <v>2054</v>
      </c>
      <c r="AB400" s="66" t="s">
        <v>72</v>
      </c>
      <c r="AC400" s="68">
        <v>50.907249</v>
      </c>
      <c r="AD400" s="68">
        <v>-116.363519</v>
      </c>
      <c r="AE400" s="65" t="s">
        <v>2055</v>
      </c>
      <c r="AF400" s="66">
        <v>8339</v>
      </c>
      <c r="AG400" s="66" t="s">
        <v>74</v>
      </c>
      <c r="AH400" s="66">
        <v>63</v>
      </c>
      <c r="AI400" s="66">
        <v>55</v>
      </c>
      <c r="AJ400" s="66" t="s">
        <v>57</v>
      </c>
      <c r="AK400" s="66" t="s">
        <v>62</v>
      </c>
      <c r="AL400" s="66" t="s">
        <v>62</v>
      </c>
      <c r="AM400" s="66" t="s">
        <v>63</v>
      </c>
      <c r="AN400" s="63" t="str">
        <f t="shared" si="51"/>
        <v>Spillimacheen</v>
      </c>
      <c r="AO400" s="67" t="str">
        <f t="shared" si="52"/>
        <v>FALSE</v>
      </c>
      <c r="AP400" s="67" t="str">
        <f t="shared" si="53"/>
        <v>FALSE</v>
      </c>
    </row>
    <row r="401" spans="2:42" x14ac:dyDescent="0.25">
      <c r="B401" s="174">
        <v>8340</v>
      </c>
      <c r="C401" s="6" t="str">
        <f t="shared" si="45"/>
        <v>Brisco</v>
      </c>
      <c r="D401" s="4" t="s">
        <v>57</v>
      </c>
      <c r="E401" s="5" t="s">
        <v>62</v>
      </c>
      <c r="F401" s="5" t="s">
        <v>62</v>
      </c>
      <c r="G401" s="5" t="s">
        <v>2535</v>
      </c>
      <c r="H401" s="5" t="s">
        <v>2534</v>
      </c>
      <c r="I401" s="299"/>
      <c r="J401" s="346"/>
      <c r="K401" s="346"/>
      <c r="L401" s="346"/>
      <c r="M401" s="347"/>
      <c r="N401" s="1"/>
      <c r="O401" s="2"/>
      <c r="P401" s="194"/>
      <c r="Q401" s="343" t="str">
        <f t="shared" si="46"/>
        <v/>
      </c>
      <c r="R401" s="210" t="str">
        <f t="shared" si="47"/>
        <v/>
      </c>
      <c r="S401" s="211" t="str">
        <f t="shared" si="48"/>
        <v/>
      </c>
      <c r="T401" s="215"/>
      <c r="U401" s="213">
        <f t="shared" si="49"/>
        <v>0</v>
      </c>
      <c r="V401" s="217">
        <f t="shared" si="50"/>
        <v>0</v>
      </c>
      <c r="W401" s="215"/>
      <c r="X401" s="215"/>
      <c r="Y401" s="213" t="str">
        <f>IF(AB401="Y",COUNT(#REF!), "")</f>
        <v/>
      </c>
      <c r="Z401" s="32"/>
      <c r="AA401" s="64" t="s">
        <v>332</v>
      </c>
      <c r="AB401" s="66" t="s">
        <v>72</v>
      </c>
      <c r="AC401" s="65">
        <v>50.833300000000001</v>
      </c>
      <c r="AD401" s="65">
        <v>-116.266699</v>
      </c>
      <c r="AE401" s="65" t="s">
        <v>333</v>
      </c>
      <c r="AF401" s="64">
        <v>8340</v>
      </c>
      <c r="AG401" s="64" t="s">
        <v>74</v>
      </c>
      <c r="AH401" s="64">
        <v>7</v>
      </c>
      <c r="AI401" s="64">
        <v>6</v>
      </c>
      <c r="AJ401" s="64" t="s">
        <v>57</v>
      </c>
      <c r="AK401" s="64" t="s">
        <v>62</v>
      </c>
      <c r="AL401" s="66" t="s">
        <v>57</v>
      </c>
      <c r="AM401" s="66" t="s">
        <v>63</v>
      </c>
      <c r="AN401" s="63" t="str">
        <f t="shared" si="51"/>
        <v>Brisco</v>
      </c>
      <c r="AO401" s="67" t="str">
        <f t="shared" si="52"/>
        <v>FALSE</v>
      </c>
      <c r="AP401" s="67" t="str">
        <f t="shared" si="53"/>
        <v>FALSE</v>
      </c>
    </row>
    <row r="402" spans="2:42" x14ac:dyDescent="0.25">
      <c r="B402" s="174">
        <v>8341</v>
      </c>
      <c r="C402" s="6" t="str">
        <f t="shared" si="45"/>
        <v>Dry Gulch</v>
      </c>
      <c r="D402" s="4" t="s">
        <v>62</v>
      </c>
      <c r="E402" s="5" t="s">
        <v>62</v>
      </c>
      <c r="F402" s="5" t="s">
        <v>62</v>
      </c>
      <c r="G402" s="5" t="s">
        <v>2535</v>
      </c>
      <c r="H402" s="5" t="s">
        <v>2534</v>
      </c>
      <c r="I402" s="299"/>
      <c r="J402" s="346"/>
      <c r="K402" s="346"/>
      <c r="L402" s="346"/>
      <c r="M402" s="347"/>
      <c r="N402" s="1"/>
      <c r="O402" s="2"/>
      <c r="P402" s="194"/>
      <c r="Q402" s="343" t="str">
        <f t="shared" si="46"/>
        <v/>
      </c>
      <c r="R402" s="210" t="str">
        <f t="shared" si="47"/>
        <v/>
      </c>
      <c r="S402" s="211" t="str">
        <f t="shared" si="48"/>
        <v/>
      </c>
      <c r="T402" s="215"/>
      <c r="U402" s="213">
        <f t="shared" si="49"/>
        <v>0</v>
      </c>
      <c r="V402" s="217">
        <f t="shared" si="50"/>
        <v>0</v>
      </c>
      <c r="W402" s="215"/>
      <c r="X402" s="215"/>
      <c r="Y402" s="213" t="str">
        <f>IF(AB402="Y",COUNT(#REF!), "")</f>
        <v/>
      </c>
      <c r="Z402" s="32"/>
      <c r="AA402" s="66" t="s">
        <v>657</v>
      </c>
      <c r="AB402" s="66" t="s">
        <v>72</v>
      </c>
      <c r="AC402" s="68">
        <v>50.584161999999999</v>
      </c>
      <c r="AD402" s="68">
        <v>-116.041436</v>
      </c>
      <c r="AE402" s="65" t="s">
        <v>658</v>
      </c>
      <c r="AF402" s="66">
        <v>8341</v>
      </c>
      <c r="AG402" s="66" t="s">
        <v>74</v>
      </c>
      <c r="AH402" s="66">
        <v>917</v>
      </c>
      <c r="AI402" s="66">
        <v>996</v>
      </c>
      <c r="AJ402" s="66" t="s">
        <v>62</v>
      </c>
      <c r="AK402" s="66" t="s">
        <v>57</v>
      </c>
      <c r="AL402" s="66" t="s">
        <v>62</v>
      </c>
      <c r="AM402" s="66" t="s">
        <v>63</v>
      </c>
      <c r="AN402" s="63" t="str">
        <f t="shared" si="51"/>
        <v>Dry Gulch</v>
      </c>
      <c r="AO402" s="67" t="str">
        <f t="shared" si="52"/>
        <v>FALSE</v>
      </c>
      <c r="AP402" s="67" t="str">
        <f t="shared" si="53"/>
        <v>FALSE</v>
      </c>
    </row>
    <row r="403" spans="2:42" x14ac:dyDescent="0.25">
      <c r="B403" s="174">
        <v>8342</v>
      </c>
      <c r="C403" s="6" t="str">
        <f t="shared" si="45"/>
        <v>Field</v>
      </c>
      <c r="D403" s="4" t="s">
        <v>57</v>
      </c>
      <c r="E403" s="5" t="s">
        <v>62</v>
      </c>
      <c r="F403" s="5" t="s">
        <v>62</v>
      </c>
      <c r="G403" s="5" t="s">
        <v>2551</v>
      </c>
      <c r="H403" s="5" t="s">
        <v>2538</v>
      </c>
      <c r="I403" s="299"/>
      <c r="J403" s="346"/>
      <c r="K403" s="346"/>
      <c r="L403" s="346"/>
      <c r="M403" s="347"/>
      <c r="N403" s="1"/>
      <c r="O403" s="2"/>
      <c r="P403" s="194"/>
      <c r="Q403" s="343" t="str">
        <f t="shared" si="46"/>
        <v/>
      </c>
      <c r="R403" s="210" t="str">
        <f t="shared" si="47"/>
        <v/>
      </c>
      <c r="S403" s="211" t="str">
        <f t="shared" si="48"/>
        <v/>
      </c>
      <c r="T403" s="215"/>
      <c r="U403" s="213">
        <f t="shared" si="49"/>
        <v>0</v>
      </c>
      <c r="V403" s="217">
        <f t="shared" si="50"/>
        <v>0</v>
      </c>
      <c r="W403" s="215"/>
      <c r="X403" s="215"/>
      <c r="Y403" s="213" t="str">
        <f>IF(AB403="Y",COUNT(#REF!), "")</f>
        <v/>
      </c>
      <c r="Z403" s="32"/>
      <c r="AA403" s="64" t="s">
        <v>770</v>
      </c>
      <c r="AB403" s="66" t="s">
        <v>72</v>
      </c>
      <c r="AC403" s="65">
        <v>51.394902778000002</v>
      </c>
      <c r="AD403" s="65">
        <v>-116.49001667</v>
      </c>
      <c r="AE403" s="65" t="s">
        <v>771</v>
      </c>
      <c r="AF403" s="64">
        <v>8342</v>
      </c>
      <c r="AG403" s="64" t="s">
        <v>74</v>
      </c>
      <c r="AH403" s="64">
        <v>230</v>
      </c>
      <c r="AI403" s="64">
        <v>112</v>
      </c>
      <c r="AJ403" s="64" t="s">
        <v>57</v>
      </c>
      <c r="AK403" s="64" t="s">
        <v>62</v>
      </c>
      <c r="AL403" s="66" t="s">
        <v>57</v>
      </c>
      <c r="AM403" s="66" t="s">
        <v>63</v>
      </c>
      <c r="AN403" s="63" t="str">
        <f t="shared" si="51"/>
        <v>Field</v>
      </c>
      <c r="AO403" s="67" t="str">
        <f t="shared" si="52"/>
        <v>FALSE</v>
      </c>
      <c r="AP403" s="67" t="str">
        <f t="shared" si="53"/>
        <v>FALSE</v>
      </c>
    </row>
    <row r="404" spans="2:42" x14ac:dyDescent="0.25">
      <c r="B404" s="174">
        <v>8343</v>
      </c>
      <c r="C404" s="6" t="str">
        <f t="shared" si="45"/>
        <v>Shelter Bay</v>
      </c>
      <c r="D404" s="4" t="s">
        <v>57</v>
      </c>
      <c r="E404" s="5" t="s">
        <v>57</v>
      </c>
      <c r="F404" s="5" t="s">
        <v>57</v>
      </c>
      <c r="G404" s="5" t="s">
        <v>2551</v>
      </c>
      <c r="H404" s="5" t="s">
        <v>2538</v>
      </c>
      <c r="I404" s="299"/>
      <c r="J404" s="346"/>
      <c r="K404" s="346"/>
      <c r="L404" s="346"/>
      <c r="M404" s="347"/>
      <c r="N404" s="1"/>
      <c r="O404" s="2"/>
      <c r="P404" s="194"/>
      <c r="Q404" s="343" t="str">
        <f t="shared" si="46"/>
        <v/>
      </c>
      <c r="R404" s="210" t="str">
        <f t="shared" si="47"/>
        <v/>
      </c>
      <c r="S404" s="211" t="str">
        <f t="shared" si="48"/>
        <v/>
      </c>
      <c r="T404" s="215"/>
      <c r="U404" s="213">
        <f t="shared" si="49"/>
        <v>0</v>
      </c>
      <c r="V404" s="217">
        <f t="shared" si="50"/>
        <v>0</v>
      </c>
      <c r="W404" s="215"/>
      <c r="X404" s="215"/>
      <c r="Y404" s="213" t="str">
        <f>IF(AB404="Y",COUNT(#REF!), "")</f>
        <v/>
      </c>
      <c r="Z404" s="32"/>
      <c r="AA404" s="64" t="s">
        <v>1915</v>
      </c>
      <c r="AB404" s="64" t="s">
        <v>72</v>
      </c>
      <c r="AC404" s="65">
        <v>50.635233999999997</v>
      </c>
      <c r="AD404" s="65">
        <v>-117.92523199999999</v>
      </c>
      <c r="AE404" s="65" t="s">
        <v>1916</v>
      </c>
      <c r="AF404" s="64">
        <v>8343</v>
      </c>
      <c r="AG404" s="64" t="s">
        <v>74</v>
      </c>
      <c r="AH404" s="64">
        <v>0</v>
      </c>
      <c r="AI404" s="64">
        <v>0</v>
      </c>
      <c r="AJ404" s="64" t="s">
        <v>57</v>
      </c>
      <c r="AK404" s="64" t="s">
        <v>62</v>
      </c>
      <c r="AL404" s="66" t="s">
        <v>62</v>
      </c>
      <c r="AM404" s="66" t="s">
        <v>63</v>
      </c>
      <c r="AN404" s="63" t="str">
        <f t="shared" si="51"/>
        <v>Shelter Bay</v>
      </c>
      <c r="AO404" s="67" t="str">
        <f t="shared" si="52"/>
        <v>FALSE</v>
      </c>
      <c r="AP404" s="67" t="str">
        <f t="shared" si="53"/>
        <v>FALSE</v>
      </c>
    </row>
    <row r="405" spans="2:42" x14ac:dyDescent="0.25">
      <c r="B405" s="174">
        <v>8344</v>
      </c>
      <c r="C405" s="6" t="str">
        <f t="shared" si="45"/>
        <v>Galena</v>
      </c>
      <c r="D405" s="4" t="s">
        <v>57</v>
      </c>
      <c r="E405" s="5" t="s">
        <v>57</v>
      </c>
      <c r="F405" s="5" t="s">
        <v>57</v>
      </c>
      <c r="G405" s="5" t="s">
        <v>2551</v>
      </c>
      <c r="H405" s="5" t="s">
        <v>2538</v>
      </c>
      <c r="I405" s="299"/>
      <c r="J405" s="346"/>
      <c r="K405" s="346"/>
      <c r="L405" s="346"/>
      <c r="M405" s="347"/>
      <c r="N405" s="1"/>
      <c r="O405" s="2"/>
      <c r="P405" s="194"/>
      <c r="Q405" s="343" t="str">
        <f t="shared" si="46"/>
        <v/>
      </c>
      <c r="R405" s="210" t="str">
        <f t="shared" si="47"/>
        <v/>
      </c>
      <c r="S405" s="211" t="str">
        <f t="shared" si="48"/>
        <v/>
      </c>
      <c r="T405" s="215"/>
      <c r="U405" s="213">
        <f t="shared" si="49"/>
        <v>0</v>
      </c>
      <c r="V405" s="217">
        <f t="shared" si="50"/>
        <v>0</v>
      </c>
      <c r="W405" s="215"/>
      <c r="X405" s="215"/>
      <c r="Y405" s="213" t="str">
        <f>IF(AB405="Y",COUNT(#REF!), "")</f>
        <v/>
      </c>
      <c r="Z405" s="32"/>
      <c r="AA405" s="66" t="s">
        <v>821</v>
      </c>
      <c r="AB405" s="66" t="s">
        <v>72</v>
      </c>
      <c r="AC405" s="68">
        <v>50.616700999999999</v>
      </c>
      <c r="AD405" s="68">
        <v>-117.86669999999999</v>
      </c>
      <c r="AE405" s="65" t="s">
        <v>822</v>
      </c>
      <c r="AF405" s="66">
        <v>8344</v>
      </c>
      <c r="AG405" s="66" t="s">
        <v>74</v>
      </c>
      <c r="AH405" s="66">
        <v>1</v>
      </c>
      <c r="AI405" s="66">
        <v>1</v>
      </c>
      <c r="AJ405" s="66" t="s">
        <v>57</v>
      </c>
      <c r="AK405" s="66" t="s">
        <v>62</v>
      </c>
      <c r="AL405" s="66" t="s">
        <v>57</v>
      </c>
      <c r="AM405" s="66" t="s">
        <v>63</v>
      </c>
      <c r="AN405" s="63" t="str">
        <f t="shared" si="51"/>
        <v>Galena</v>
      </c>
      <c r="AO405" s="67" t="str">
        <f t="shared" si="52"/>
        <v>FALSE</v>
      </c>
      <c r="AP405" s="67" t="str">
        <f t="shared" si="53"/>
        <v>FALSE</v>
      </c>
    </row>
    <row r="406" spans="2:42" x14ac:dyDescent="0.25">
      <c r="B406" s="174">
        <v>8345</v>
      </c>
      <c r="C406" s="6" t="str">
        <f t="shared" si="45"/>
        <v>Galena Bay</v>
      </c>
      <c r="D406" s="4" t="s">
        <v>57</v>
      </c>
      <c r="E406" s="5" t="s">
        <v>57</v>
      </c>
      <c r="F406" s="5" t="s">
        <v>57</v>
      </c>
      <c r="G406" s="5" t="s">
        <v>2551</v>
      </c>
      <c r="H406" s="5" t="s">
        <v>2538</v>
      </c>
      <c r="I406" s="299"/>
      <c r="J406" s="346"/>
      <c r="K406" s="346"/>
      <c r="L406" s="346"/>
      <c r="M406" s="347"/>
      <c r="N406" s="1"/>
      <c r="O406" s="2"/>
      <c r="P406" s="194"/>
      <c r="Q406" s="343" t="str">
        <f t="shared" si="46"/>
        <v/>
      </c>
      <c r="R406" s="210" t="str">
        <f t="shared" si="47"/>
        <v/>
      </c>
      <c r="S406" s="211" t="str">
        <f t="shared" si="48"/>
        <v/>
      </c>
      <c r="T406" s="215"/>
      <c r="U406" s="213">
        <f t="shared" si="49"/>
        <v>0</v>
      </c>
      <c r="V406" s="217">
        <f t="shared" si="50"/>
        <v>0</v>
      </c>
      <c r="W406" s="215"/>
      <c r="X406" s="215"/>
      <c r="Y406" s="213" t="str">
        <f>IF(AB406="Y",COUNT(#REF!), "")</f>
        <v/>
      </c>
      <c r="Z406" s="32"/>
      <c r="AA406" s="64" t="s">
        <v>823</v>
      </c>
      <c r="AB406" s="64" t="s">
        <v>72</v>
      </c>
      <c r="AC406" s="65">
        <v>50.666699000000001</v>
      </c>
      <c r="AD406" s="65">
        <v>-117.85000100000001</v>
      </c>
      <c r="AE406" s="65" t="s">
        <v>824</v>
      </c>
      <c r="AF406" s="64">
        <v>8345</v>
      </c>
      <c r="AG406" s="64" t="s">
        <v>74</v>
      </c>
      <c r="AH406" s="64">
        <v>7</v>
      </c>
      <c r="AI406" s="64">
        <v>18</v>
      </c>
      <c r="AJ406" s="64" t="s">
        <v>57</v>
      </c>
      <c r="AK406" s="64" t="s">
        <v>62</v>
      </c>
      <c r="AL406" s="66" t="s">
        <v>57</v>
      </c>
      <c r="AM406" s="66" t="s">
        <v>63</v>
      </c>
      <c r="AN406" s="63" t="str">
        <f t="shared" si="51"/>
        <v>Galena Bay</v>
      </c>
      <c r="AO406" s="67" t="str">
        <f t="shared" si="52"/>
        <v>FALSE</v>
      </c>
      <c r="AP406" s="67" t="str">
        <f t="shared" si="53"/>
        <v>FALSE</v>
      </c>
    </row>
    <row r="407" spans="2:42" x14ac:dyDescent="0.25">
      <c r="B407" s="174">
        <v>8346</v>
      </c>
      <c r="C407" s="6" t="str">
        <f t="shared" si="45"/>
        <v>Beaton</v>
      </c>
      <c r="D407" s="4" t="s">
        <v>57</v>
      </c>
      <c r="E407" s="5" t="s">
        <v>57</v>
      </c>
      <c r="F407" s="5" t="s">
        <v>57</v>
      </c>
      <c r="G407" s="5" t="s">
        <v>2551</v>
      </c>
      <c r="H407" s="5" t="s">
        <v>2538</v>
      </c>
      <c r="I407" s="299"/>
      <c r="J407" s="346"/>
      <c r="K407" s="346"/>
      <c r="L407" s="346"/>
      <c r="M407" s="347"/>
      <c r="N407" s="1"/>
      <c r="O407" s="2"/>
      <c r="P407" s="194"/>
      <c r="Q407" s="343" t="str">
        <f t="shared" si="46"/>
        <v/>
      </c>
      <c r="R407" s="210" t="str">
        <f t="shared" si="47"/>
        <v/>
      </c>
      <c r="S407" s="211" t="str">
        <f t="shared" si="48"/>
        <v/>
      </c>
      <c r="T407" s="215"/>
      <c r="U407" s="213">
        <f t="shared" si="49"/>
        <v>0</v>
      </c>
      <c r="V407" s="217">
        <f t="shared" si="50"/>
        <v>0</v>
      </c>
      <c r="W407" s="215"/>
      <c r="X407" s="215"/>
      <c r="Y407" s="213" t="str">
        <f>IF(AB407="Y",COUNT(#REF!), "")</f>
        <v/>
      </c>
      <c r="Z407" s="32"/>
      <c r="AA407" s="66" t="s">
        <v>210</v>
      </c>
      <c r="AB407" s="66" t="s">
        <v>72</v>
      </c>
      <c r="AC407" s="68">
        <v>50.733300999999997</v>
      </c>
      <c r="AD407" s="68">
        <v>-117.7333</v>
      </c>
      <c r="AE407" s="65" t="s">
        <v>211</v>
      </c>
      <c r="AF407" s="66">
        <v>8346</v>
      </c>
      <c r="AG407" s="66" t="s">
        <v>74</v>
      </c>
      <c r="AH407" s="66">
        <v>6</v>
      </c>
      <c r="AI407" s="66">
        <v>20</v>
      </c>
      <c r="AJ407" s="66" t="s">
        <v>57</v>
      </c>
      <c r="AK407" s="66" t="s">
        <v>62</v>
      </c>
      <c r="AL407" s="66" t="s">
        <v>57</v>
      </c>
      <c r="AM407" s="66" t="s">
        <v>63</v>
      </c>
      <c r="AN407" s="63" t="str">
        <f t="shared" si="51"/>
        <v>Beaton</v>
      </c>
      <c r="AO407" s="67" t="str">
        <f t="shared" si="52"/>
        <v>FALSE</v>
      </c>
      <c r="AP407" s="67" t="str">
        <f t="shared" si="53"/>
        <v>FALSE</v>
      </c>
    </row>
    <row r="408" spans="2:42" x14ac:dyDescent="0.25">
      <c r="B408" s="174">
        <v>8347</v>
      </c>
      <c r="C408" s="6" t="str">
        <f t="shared" si="45"/>
        <v>Trout Lake</v>
      </c>
      <c r="D408" s="4" t="s">
        <v>57</v>
      </c>
      <c r="E408" s="5" t="s">
        <v>57</v>
      </c>
      <c r="F408" s="5" t="s">
        <v>57</v>
      </c>
      <c r="G408" s="5" t="s">
        <v>2551</v>
      </c>
      <c r="H408" s="5" t="s">
        <v>2538</v>
      </c>
      <c r="I408" s="299"/>
      <c r="J408" s="346"/>
      <c r="K408" s="346"/>
      <c r="L408" s="346"/>
      <c r="M408" s="347"/>
      <c r="N408" s="1"/>
      <c r="O408" s="2"/>
      <c r="P408" s="194"/>
      <c r="Q408" s="343" t="str">
        <f t="shared" si="46"/>
        <v/>
      </c>
      <c r="R408" s="210" t="str">
        <f t="shared" si="47"/>
        <v/>
      </c>
      <c r="S408" s="211" t="str">
        <f t="shared" si="48"/>
        <v/>
      </c>
      <c r="T408" s="215"/>
      <c r="U408" s="213">
        <f t="shared" si="49"/>
        <v>0</v>
      </c>
      <c r="V408" s="217">
        <f t="shared" si="50"/>
        <v>0</v>
      </c>
      <c r="W408" s="215"/>
      <c r="X408" s="215"/>
      <c r="Y408" s="213" t="str">
        <f>IF(AB408="Y",COUNT(#REF!), "")</f>
        <v/>
      </c>
      <c r="Z408" s="32"/>
      <c r="AA408" s="64" t="s">
        <v>2234</v>
      </c>
      <c r="AB408" s="64" t="s">
        <v>72</v>
      </c>
      <c r="AC408" s="65">
        <v>50.647199999999998</v>
      </c>
      <c r="AD408" s="65">
        <v>-117.538899</v>
      </c>
      <c r="AE408" s="65" t="s">
        <v>2235</v>
      </c>
      <c r="AF408" s="64">
        <v>8347</v>
      </c>
      <c r="AG408" s="64" t="s">
        <v>74</v>
      </c>
      <c r="AH408" s="64">
        <v>38</v>
      </c>
      <c r="AI408" s="64">
        <v>65</v>
      </c>
      <c r="AJ408" s="64" t="s">
        <v>57</v>
      </c>
      <c r="AK408" s="64" t="s">
        <v>62</v>
      </c>
      <c r="AL408" s="66" t="s">
        <v>57</v>
      </c>
      <c r="AM408" s="66" t="s">
        <v>63</v>
      </c>
      <c r="AN408" s="63" t="str">
        <f t="shared" si="51"/>
        <v>Trout Lake</v>
      </c>
      <c r="AO408" s="67" t="str">
        <f t="shared" si="52"/>
        <v>FALSE</v>
      </c>
      <c r="AP408" s="67" t="str">
        <f t="shared" si="53"/>
        <v>FALSE</v>
      </c>
    </row>
    <row r="409" spans="2:42" x14ac:dyDescent="0.25">
      <c r="B409" s="174">
        <v>8348</v>
      </c>
      <c r="C409" s="6" t="str">
        <f t="shared" si="45"/>
        <v>Ferguson</v>
      </c>
      <c r="D409" s="4" t="s">
        <v>57</v>
      </c>
      <c r="E409" s="5" t="s">
        <v>57</v>
      </c>
      <c r="F409" s="5" t="s">
        <v>57</v>
      </c>
      <c r="G409" s="5" t="s">
        <v>2551</v>
      </c>
      <c r="H409" s="5" t="s">
        <v>2538</v>
      </c>
      <c r="I409" s="299"/>
      <c r="J409" s="346"/>
      <c r="K409" s="346"/>
      <c r="L409" s="346"/>
      <c r="M409" s="347"/>
      <c r="N409" s="1"/>
      <c r="O409" s="2"/>
      <c r="P409" s="194"/>
      <c r="Q409" s="343" t="str">
        <f t="shared" si="46"/>
        <v/>
      </c>
      <c r="R409" s="210" t="str">
        <f t="shared" si="47"/>
        <v/>
      </c>
      <c r="S409" s="211" t="str">
        <f t="shared" si="48"/>
        <v/>
      </c>
      <c r="T409" s="215"/>
      <c r="U409" s="213">
        <f t="shared" si="49"/>
        <v>0</v>
      </c>
      <c r="V409" s="217">
        <f t="shared" si="50"/>
        <v>0</v>
      </c>
      <c r="W409" s="215"/>
      <c r="X409" s="215"/>
      <c r="Y409" s="213" t="str">
        <f>IF(AB409="Y",COUNT(#REF!), "")</f>
        <v/>
      </c>
      <c r="Z409" s="32"/>
      <c r="AA409" s="64" t="s">
        <v>762</v>
      </c>
      <c r="AB409" s="64" t="s">
        <v>72</v>
      </c>
      <c r="AC409" s="65">
        <v>50.683301</v>
      </c>
      <c r="AD409" s="65">
        <v>-117.4833</v>
      </c>
      <c r="AE409" s="65" t="s">
        <v>763</v>
      </c>
      <c r="AF409" s="64">
        <v>8348</v>
      </c>
      <c r="AG409" s="64" t="s">
        <v>74</v>
      </c>
      <c r="AH409" s="64">
        <v>6</v>
      </c>
      <c r="AI409" s="64">
        <v>26</v>
      </c>
      <c r="AJ409" s="64" t="s">
        <v>57</v>
      </c>
      <c r="AK409" s="64" t="s">
        <v>62</v>
      </c>
      <c r="AL409" s="66" t="s">
        <v>62</v>
      </c>
      <c r="AM409" s="66" t="s">
        <v>63</v>
      </c>
      <c r="AN409" s="63" t="str">
        <f t="shared" si="51"/>
        <v>Ferguson</v>
      </c>
      <c r="AO409" s="67" t="str">
        <f t="shared" si="52"/>
        <v>FALSE</v>
      </c>
      <c r="AP409" s="67" t="str">
        <f t="shared" si="53"/>
        <v>FALSE</v>
      </c>
    </row>
    <row r="410" spans="2:42" x14ac:dyDescent="0.25">
      <c r="B410" s="174">
        <v>8349</v>
      </c>
      <c r="C410" s="6" t="str">
        <f t="shared" si="45"/>
        <v>Brouse</v>
      </c>
      <c r="D410" s="4" t="s">
        <v>57</v>
      </c>
      <c r="E410" s="5" t="s">
        <v>62</v>
      </c>
      <c r="F410" s="5" t="s">
        <v>62</v>
      </c>
      <c r="G410" s="5" t="s">
        <v>2536</v>
      </c>
      <c r="H410" s="5" t="s">
        <v>2534</v>
      </c>
      <c r="I410" s="299"/>
      <c r="J410" s="346"/>
      <c r="K410" s="346"/>
      <c r="L410" s="346"/>
      <c r="M410" s="347"/>
      <c r="N410" s="1"/>
      <c r="O410" s="2"/>
      <c r="P410" s="194"/>
      <c r="Q410" s="343" t="str">
        <f t="shared" si="46"/>
        <v/>
      </c>
      <c r="R410" s="210" t="str">
        <f t="shared" si="47"/>
        <v/>
      </c>
      <c r="S410" s="211" t="str">
        <f t="shared" si="48"/>
        <v/>
      </c>
      <c r="T410" s="215"/>
      <c r="U410" s="213">
        <f t="shared" si="49"/>
        <v>0</v>
      </c>
      <c r="V410" s="217">
        <f t="shared" si="50"/>
        <v>0</v>
      </c>
      <c r="W410" s="215"/>
      <c r="X410" s="215"/>
      <c r="Y410" s="213" t="str">
        <f>IF(AB410="Y",COUNT(#REF!), "")</f>
        <v/>
      </c>
      <c r="Z410" s="32"/>
      <c r="AA410" s="64" t="s">
        <v>343</v>
      </c>
      <c r="AB410" s="66" t="s">
        <v>72</v>
      </c>
      <c r="AC410" s="65">
        <v>50.216700000000003</v>
      </c>
      <c r="AD410" s="65">
        <v>-117.750001</v>
      </c>
      <c r="AE410" s="65" t="s">
        <v>344</v>
      </c>
      <c r="AF410" s="64">
        <v>8349</v>
      </c>
      <c r="AG410" s="64" t="s">
        <v>74</v>
      </c>
      <c r="AH410" s="64">
        <v>399</v>
      </c>
      <c r="AI410" s="64">
        <v>192</v>
      </c>
      <c r="AJ410" s="64" t="s">
        <v>57</v>
      </c>
      <c r="AK410" s="64" t="s">
        <v>62</v>
      </c>
      <c r="AL410" s="66" t="s">
        <v>57</v>
      </c>
      <c r="AM410" s="66" t="s">
        <v>63</v>
      </c>
      <c r="AN410" s="63" t="str">
        <f t="shared" si="51"/>
        <v>Brouse</v>
      </c>
      <c r="AO410" s="67" t="str">
        <f t="shared" si="52"/>
        <v>FALSE</v>
      </c>
      <c r="AP410" s="67" t="str">
        <f t="shared" si="53"/>
        <v>FALSE</v>
      </c>
    </row>
    <row r="411" spans="2:42" x14ac:dyDescent="0.25">
      <c r="B411" s="174">
        <v>8350</v>
      </c>
      <c r="C411" s="6" t="str">
        <f t="shared" si="45"/>
        <v>Carrolls Landing</v>
      </c>
      <c r="D411" s="4" t="s">
        <v>57</v>
      </c>
      <c r="E411" s="5" t="s">
        <v>57</v>
      </c>
      <c r="F411" s="5" t="s">
        <v>62</v>
      </c>
      <c r="G411" s="5" t="s">
        <v>2536</v>
      </c>
      <c r="H411" s="5" t="s">
        <v>2534</v>
      </c>
      <c r="I411" s="299"/>
      <c r="J411" s="346"/>
      <c r="K411" s="346"/>
      <c r="L411" s="346"/>
      <c r="M411" s="347"/>
      <c r="N411" s="1"/>
      <c r="O411" s="2"/>
      <c r="P411" s="194"/>
      <c r="Q411" s="343" t="str">
        <f t="shared" si="46"/>
        <v/>
      </c>
      <c r="R411" s="210" t="str">
        <f t="shared" si="47"/>
        <v/>
      </c>
      <c r="S411" s="211" t="str">
        <f t="shared" si="48"/>
        <v/>
      </c>
      <c r="T411" s="215"/>
      <c r="U411" s="213">
        <f t="shared" si="49"/>
        <v>0</v>
      </c>
      <c r="V411" s="217">
        <f t="shared" si="50"/>
        <v>0</v>
      </c>
      <c r="W411" s="215"/>
      <c r="X411" s="215"/>
      <c r="Y411" s="213" t="str">
        <f>IF(AB411="Y",COUNT(#REF!), "")</f>
        <v/>
      </c>
      <c r="Z411" s="32"/>
      <c r="AA411" s="66" t="s">
        <v>407</v>
      </c>
      <c r="AB411" s="66" t="s">
        <v>72</v>
      </c>
      <c r="AC411" s="68">
        <v>50.033299999999997</v>
      </c>
      <c r="AD411" s="68">
        <v>-117.9</v>
      </c>
      <c r="AE411" s="65" t="s">
        <v>408</v>
      </c>
      <c r="AF411" s="66">
        <v>8350</v>
      </c>
      <c r="AG411" s="66" t="s">
        <v>74</v>
      </c>
      <c r="AH411" s="66">
        <v>1</v>
      </c>
      <c r="AI411" s="66">
        <v>1</v>
      </c>
      <c r="AJ411" s="66" t="s">
        <v>57</v>
      </c>
      <c r="AK411" s="66" t="s">
        <v>62</v>
      </c>
      <c r="AL411" s="66" t="s">
        <v>57</v>
      </c>
      <c r="AM411" s="66" t="s">
        <v>63</v>
      </c>
      <c r="AN411" s="63" t="str">
        <f t="shared" si="51"/>
        <v>Carrolls Landing</v>
      </c>
      <c r="AO411" s="67" t="str">
        <f t="shared" si="52"/>
        <v>FALSE</v>
      </c>
      <c r="AP411" s="67" t="str">
        <f t="shared" si="53"/>
        <v>FALSE</v>
      </c>
    </row>
    <row r="412" spans="2:42" x14ac:dyDescent="0.25">
      <c r="B412" s="174">
        <v>8351</v>
      </c>
      <c r="C412" s="6" t="str">
        <f t="shared" si="45"/>
        <v>Rosebery</v>
      </c>
      <c r="D412" s="4" t="s">
        <v>62</v>
      </c>
      <c r="E412" s="5" t="s">
        <v>62</v>
      </c>
      <c r="F412" s="5" t="s">
        <v>62</v>
      </c>
      <c r="G412" s="5" t="s">
        <v>2536</v>
      </c>
      <c r="H412" s="5" t="s">
        <v>2534</v>
      </c>
      <c r="I412" s="299"/>
      <c r="J412" s="346"/>
      <c r="K412" s="346"/>
      <c r="L412" s="346"/>
      <c r="M412" s="347"/>
      <c r="N412" s="1"/>
      <c r="O412" s="2"/>
      <c r="P412" s="194"/>
      <c r="Q412" s="343" t="str">
        <f t="shared" si="46"/>
        <v/>
      </c>
      <c r="R412" s="210" t="str">
        <f t="shared" si="47"/>
        <v/>
      </c>
      <c r="S412" s="211" t="str">
        <f t="shared" si="48"/>
        <v/>
      </c>
      <c r="T412" s="215"/>
      <c r="U412" s="213">
        <f t="shared" si="49"/>
        <v>0</v>
      </c>
      <c r="V412" s="217">
        <f t="shared" si="50"/>
        <v>0</v>
      </c>
      <c r="W412" s="215"/>
      <c r="X412" s="215"/>
      <c r="Y412" s="213" t="str">
        <f>IF(AB412="Y",COUNT(#REF!), "")</f>
        <v/>
      </c>
      <c r="Z412" s="32"/>
      <c r="AA412" s="64" t="s">
        <v>1808</v>
      </c>
      <c r="AB412" s="64" t="s">
        <v>72</v>
      </c>
      <c r="AC412" s="65">
        <v>50.033299999999997</v>
      </c>
      <c r="AD412" s="65">
        <v>-117.41109899999999</v>
      </c>
      <c r="AE412" s="65" t="s">
        <v>1809</v>
      </c>
      <c r="AF412" s="64">
        <v>8351</v>
      </c>
      <c r="AG412" s="64" t="s">
        <v>74</v>
      </c>
      <c r="AH412" s="64">
        <v>175</v>
      </c>
      <c r="AI412" s="64">
        <v>129</v>
      </c>
      <c r="AJ412" s="64" t="s">
        <v>57</v>
      </c>
      <c r="AK412" s="64" t="s">
        <v>62</v>
      </c>
      <c r="AL412" s="66" t="s">
        <v>62</v>
      </c>
      <c r="AM412" s="66" t="s">
        <v>63</v>
      </c>
      <c r="AN412" s="63" t="str">
        <f t="shared" si="51"/>
        <v>Rosebery</v>
      </c>
      <c r="AO412" s="67" t="str">
        <f t="shared" si="52"/>
        <v>FALSE</v>
      </c>
      <c r="AP412" s="67" t="str">
        <f t="shared" si="53"/>
        <v>FALSE</v>
      </c>
    </row>
    <row r="413" spans="2:42" x14ac:dyDescent="0.25">
      <c r="B413" s="174">
        <v>8352</v>
      </c>
      <c r="C413" s="6" t="str">
        <f t="shared" si="45"/>
        <v>Howser</v>
      </c>
      <c r="D413" s="4" t="s">
        <v>57</v>
      </c>
      <c r="E413" s="5" t="s">
        <v>57</v>
      </c>
      <c r="F413" s="5" t="s">
        <v>57</v>
      </c>
      <c r="G413" s="5" t="s">
        <v>2536</v>
      </c>
      <c r="H413" s="5" t="s">
        <v>2534</v>
      </c>
      <c r="I413" s="299"/>
      <c r="J413" s="346"/>
      <c r="K413" s="346"/>
      <c r="L413" s="346"/>
      <c r="M413" s="347"/>
      <c r="N413" s="1"/>
      <c r="O413" s="2"/>
      <c r="P413" s="194"/>
      <c r="Q413" s="343" t="str">
        <f t="shared" si="46"/>
        <v/>
      </c>
      <c r="R413" s="210" t="str">
        <f t="shared" si="47"/>
        <v/>
      </c>
      <c r="S413" s="211" t="str">
        <f t="shared" si="48"/>
        <v/>
      </c>
      <c r="T413" s="215"/>
      <c r="U413" s="213">
        <f t="shared" si="49"/>
        <v>0</v>
      </c>
      <c r="V413" s="217">
        <f t="shared" si="50"/>
        <v>0</v>
      </c>
      <c r="W413" s="215"/>
      <c r="X413" s="215"/>
      <c r="Y413" s="213" t="str">
        <f>IF(AB413="Y",COUNT(#REF!), "")</f>
        <v/>
      </c>
      <c r="Z413" s="32"/>
      <c r="AA413" s="64" t="s">
        <v>1003</v>
      </c>
      <c r="AB413" s="66" t="s">
        <v>72</v>
      </c>
      <c r="AC413" s="65">
        <v>50.3</v>
      </c>
      <c r="AD413" s="65">
        <v>-116.95</v>
      </c>
      <c r="AE413" s="65" t="s">
        <v>1004</v>
      </c>
      <c r="AF413" s="64">
        <v>8352</v>
      </c>
      <c r="AG413" s="64" t="s">
        <v>74</v>
      </c>
      <c r="AH413" s="64">
        <v>1</v>
      </c>
      <c r="AI413" s="64">
        <v>1</v>
      </c>
      <c r="AJ413" s="64" t="s">
        <v>57</v>
      </c>
      <c r="AK413" s="64" t="s">
        <v>62</v>
      </c>
      <c r="AL413" s="66" t="s">
        <v>57</v>
      </c>
      <c r="AM413" s="66" t="s">
        <v>63</v>
      </c>
      <c r="AN413" s="63" t="str">
        <f t="shared" si="51"/>
        <v>Howser</v>
      </c>
      <c r="AO413" s="67" t="str">
        <f t="shared" si="52"/>
        <v>FALSE</v>
      </c>
      <c r="AP413" s="67" t="str">
        <f t="shared" si="53"/>
        <v>FALSE</v>
      </c>
    </row>
    <row r="414" spans="2:42" x14ac:dyDescent="0.25">
      <c r="B414" s="174">
        <v>8353</v>
      </c>
      <c r="C414" s="6" t="str">
        <f t="shared" si="45"/>
        <v>Crowsnest</v>
      </c>
      <c r="D414" s="4" t="s">
        <v>57</v>
      </c>
      <c r="E414" s="5" t="s">
        <v>57</v>
      </c>
      <c r="F414" s="5" t="s">
        <v>62</v>
      </c>
      <c r="G414" s="5" t="s">
        <v>2535</v>
      </c>
      <c r="H414" s="5" t="s">
        <v>2534</v>
      </c>
      <c r="I414" s="299"/>
      <c r="J414" s="346"/>
      <c r="K414" s="346"/>
      <c r="L414" s="346"/>
      <c r="M414" s="347"/>
      <c r="N414" s="1"/>
      <c r="O414" s="2"/>
      <c r="P414" s="194"/>
      <c r="Q414" s="343" t="str">
        <f t="shared" si="46"/>
        <v/>
      </c>
      <c r="R414" s="210" t="str">
        <f t="shared" si="47"/>
        <v/>
      </c>
      <c r="S414" s="211" t="str">
        <f t="shared" si="48"/>
        <v/>
      </c>
      <c r="T414" s="215"/>
      <c r="U414" s="213">
        <f t="shared" si="49"/>
        <v>0</v>
      </c>
      <c r="V414" s="217">
        <f t="shared" si="50"/>
        <v>0</v>
      </c>
      <c r="W414" s="215"/>
      <c r="X414" s="215"/>
      <c r="Y414" s="213" t="str">
        <f>IF(AB414="Y",COUNT(#REF!), "")</f>
        <v/>
      </c>
      <c r="Z414" s="32"/>
      <c r="AA414" s="66" t="s">
        <v>573</v>
      </c>
      <c r="AB414" s="64" t="s">
        <v>72</v>
      </c>
      <c r="AC414" s="68">
        <v>49.636766999999999</v>
      </c>
      <c r="AD414" s="68">
        <v>-114.69534400000001</v>
      </c>
      <c r="AE414" s="65" t="s">
        <v>574</v>
      </c>
      <c r="AF414" s="66">
        <v>8353</v>
      </c>
      <c r="AG414" s="66" t="s">
        <v>74</v>
      </c>
      <c r="AH414" s="66">
        <v>5</v>
      </c>
      <c r="AI414" s="66">
        <v>1</v>
      </c>
      <c r="AJ414" s="66" t="s">
        <v>57</v>
      </c>
      <c r="AK414" s="66" t="s">
        <v>62</v>
      </c>
      <c r="AL414" s="66" t="s">
        <v>57</v>
      </c>
      <c r="AM414" s="66" t="s">
        <v>63</v>
      </c>
      <c r="AN414" s="63" t="str">
        <f t="shared" si="51"/>
        <v>Crowsnest</v>
      </c>
      <c r="AO414" s="67" t="str">
        <f t="shared" si="52"/>
        <v>FALSE</v>
      </c>
      <c r="AP414" s="67" t="str">
        <f t="shared" si="53"/>
        <v>FALSE</v>
      </c>
    </row>
    <row r="415" spans="2:42" x14ac:dyDescent="0.25">
      <c r="B415" s="174">
        <v>8354</v>
      </c>
      <c r="C415" s="6" t="str">
        <f t="shared" si="45"/>
        <v>Skookumchuck</v>
      </c>
      <c r="D415" s="4" t="s">
        <v>57</v>
      </c>
      <c r="E415" s="5" t="s">
        <v>57</v>
      </c>
      <c r="F415" s="5" t="s">
        <v>62</v>
      </c>
      <c r="G415" s="5" t="s">
        <v>2535</v>
      </c>
      <c r="H415" s="5" t="s">
        <v>2534</v>
      </c>
      <c r="I415" s="299"/>
      <c r="J415" s="346"/>
      <c r="K415" s="346"/>
      <c r="L415" s="346"/>
      <c r="M415" s="347"/>
      <c r="N415" s="1"/>
      <c r="O415" s="2"/>
      <c r="P415" s="194"/>
      <c r="Q415" s="343" t="str">
        <f t="shared" si="46"/>
        <v/>
      </c>
      <c r="R415" s="210" t="str">
        <f t="shared" si="47"/>
        <v/>
      </c>
      <c r="S415" s="211" t="str">
        <f t="shared" si="48"/>
        <v/>
      </c>
      <c r="T415" s="215"/>
      <c r="U415" s="213">
        <f t="shared" si="49"/>
        <v>0</v>
      </c>
      <c r="V415" s="217">
        <f t="shared" si="50"/>
        <v>0</v>
      </c>
      <c r="W415" s="215"/>
      <c r="X415" s="215"/>
      <c r="Y415" s="213" t="str">
        <f>IF(AB415="Y",COUNT(#REF!), "")</f>
        <v/>
      </c>
      <c r="Z415" s="32"/>
      <c r="AA415" s="66" t="s">
        <v>1984</v>
      </c>
      <c r="AB415" s="64" t="s">
        <v>72</v>
      </c>
      <c r="AC415" s="68">
        <v>49.916701000000003</v>
      </c>
      <c r="AD415" s="68">
        <v>-115.7333</v>
      </c>
      <c r="AE415" s="65" t="s">
        <v>1985</v>
      </c>
      <c r="AF415" s="66">
        <v>8354</v>
      </c>
      <c r="AG415" s="66" t="s">
        <v>74</v>
      </c>
      <c r="AH415" s="66">
        <v>37</v>
      </c>
      <c r="AI415" s="66">
        <v>22</v>
      </c>
      <c r="AJ415" s="66" t="s">
        <v>57</v>
      </c>
      <c r="AK415" s="66" t="s">
        <v>62</v>
      </c>
      <c r="AL415" s="66" t="s">
        <v>62</v>
      </c>
      <c r="AM415" s="66" t="s">
        <v>63</v>
      </c>
      <c r="AN415" s="63" t="str">
        <f t="shared" si="51"/>
        <v>Skookumchuck</v>
      </c>
      <c r="AO415" s="67" t="str">
        <f t="shared" si="52"/>
        <v>FALSE</v>
      </c>
      <c r="AP415" s="67" t="str">
        <f t="shared" si="53"/>
        <v>FALSE</v>
      </c>
    </row>
    <row r="416" spans="2:42" x14ac:dyDescent="0.25">
      <c r="B416" s="174">
        <v>8355</v>
      </c>
      <c r="C416" s="6" t="str">
        <f t="shared" si="45"/>
        <v>Balmoral</v>
      </c>
      <c r="D416" s="4" t="s">
        <v>57</v>
      </c>
      <c r="E416" s="5" t="s">
        <v>62</v>
      </c>
      <c r="F416" s="5" t="s">
        <v>62</v>
      </c>
      <c r="G416" s="5" t="s">
        <v>2551</v>
      </c>
      <c r="H416" s="5" t="s">
        <v>2538</v>
      </c>
      <c r="I416" s="299"/>
      <c r="J416" s="346"/>
      <c r="K416" s="346"/>
      <c r="L416" s="346"/>
      <c r="M416" s="347"/>
      <c r="N416" s="1"/>
      <c r="O416" s="2"/>
      <c r="P416" s="194"/>
      <c r="Q416" s="343" t="str">
        <f t="shared" si="46"/>
        <v/>
      </c>
      <c r="R416" s="210" t="str">
        <f t="shared" si="47"/>
        <v/>
      </c>
      <c r="S416" s="211" t="str">
        <f t="shared" si="48"/>
        <v/>
      </c>
      <c r="T416" s="215"/>
      <c r="U416" s="213">
        <f t="shared" si="49"/>
        <v>0</v>
      </c>
      <c r="V416" s="217">
        <f t="shared" si="50"/>
        <v>0</v>
      </c>
      <c r="W416" s="215"/>
      <c r="X416" s="215"/>
      <c r="Y416" s="213" t="str">
        <f>IF(AB416="Y",COUNT(#REF!), "")</f>
        <v/>
      </c>
      <c r="Z416" s="32"/>
      <c r="AA416" s="66" t="s">
        <v>183</v>
      </c>
      <c r="AB416" s="66" t="s">
        <v>72</v>
      </c>
      <c r="AC416" s="68">
        <v>50.853118000000002</v>
      </c>
      <c r="AD416" s="68">
        <v>-119.35458800000001</v>
      </c>
      <c r="AE416" s="65" t="s">
        <v>184</v>
      </c>
      <c r="AF416" s="66">
        <v>8355</v>
      </c>
      <c r="AG416" s="66" t="s">
        <v>74</v>
      </c>
      <c r="AH416" s="66">
        <v>1297</v>
      </c>
      <c r="AI416" s="66">
        <v>694</v>
      </c>
      <c r="AJ416" s="66" t="s">
        <v>62</v>
      </c>
      <c r="AK416" s="66" t="s">
        <v>57</v>
      </c>
      <c r="AL416" s="66" t="s">
        <v>62</v>
      </c>
      <c r="AM416" s="66" t="s">
        <v>63</v>
      </c>
      <c r="AN416" s="63" t="str">
        <f t="shared" si="51"/>
        <v>Balmoral</v>
      </c>
      <c r="AO416" s="67" t="str">
        <f t="shared" si="52"/>
        <v>FALSE</v>
      </c>
      <c r="AP416" s="67" t="str">
        <f t="shared" si="53"/>
        <v>FALSE</v>
      </c>
    </row>
    <row r="417" spans="2:42" x14ac:dyDescent="0.25">
      <c r="B417" s="174">
        <v>8356</v>
      </c>
      <c r="C417" s="6" t="str">
        <f t="shared" si="45"/>
        <v>Notch Hill</v>
      </c>
      <c r="D417" s="4" t="s">
        <v>57</v>
      </c>
      <c r="E417" s="5" t="s">
        <v>57</v>
      </c>
      <c r="F417" s="5" t="s">
        <v>62</v>
      </c>
      <c r="G417" s="5" t="s">
        <v>2551</v>
      </c>
      <c r="H417" s="5" t="s">
        <v>2538</v>
      </c>
      <c r="I417" s="299"/>
      <c r="J417" s="346"/>
      <c r="K417" s="346"/>
      <c r="L417" s="346"/>
      <c r="M417" s="347"/>
      <c r="N417" s="1"/>
      <c r="O417" s="2"/>
      <c r="P417" s="194"/>
      <c r="Q417" s="343" t="str">
        <f t="shared" si="46"/>
        <v/>
      </c>
      <c r="R417" s="210" t="str">
        <f t="shared" si="47"/>
        <v/>
      </c>
      <c r="S417" s="211" t="str">
        <f t="shared" si="48"/>
        <v/>
      </c>
      <c r="T417" s="215"/>
      <c r="U417" s="213">
        <f t="shared" si="49"/>
        <v>0</v>
      </c>
      <c r="V417" s="217">
        <f t="shared" si="50"/>
        <v>0</v>
      </c>
      <c r="W417" s="215"/>
      <c r="X417" s="215"/>
      <c r="Y417" s="213" t="str">
        <f>IF(AB417="Y",COUNT(#REF!), "")</f>
        <v/>
      </c>
      <c r="Z417" s="32"/>
      <c r="AA417" s="64" t="s">
        <v>1524</v>
      </c>
      <c r="AB417" s="66" t="s">
        <v>72</v>
      </c>
      <c r="AC417" s="65">
        <v>50.852836000000003</v>
      </c>
      <c r="AD417" s="65">
        <v>-119.43511100000001</v>
      </c>
      <c r="AE417" s="65" t="s">
        <v>1525</v>
      </c>
      <c r="AF417" s="64">
        <v>8356</v>
      </c>
      <c r="AG417" s="64" t="s">
        <v>74</v>
      </c>
      <c r="AH417" s="64">
        <v>1069</v>
      </c>
      <c r="AI417" s="64">
        <v>651</v>
      </c>
      <c r="AJ417" s="64" t="s">
        <v>62</v>
      </c>
      <c r="AK417" s="64" t="s">
        <v>57</v>
      </c>
      <c r="AL417" s="66" t="s">
        <v>62</v>
      </c>
      <c r="AM417" s="66" t="s">
        <v>63</v>
      </c>
      <c r="AN417" s="63" t="str">
        <f t="shared" si="51"/>
        <v>Notch Hill</v>
      </c>
      <c r="AO417" s="67" t="str">
        <f t="shared" si="52"/>
        <v>FALSE</v>
      </c>
      <c r="AP417" s="67" t="str">
        <f t="shared" si="53"/>
        <v>FALSE</v>
      </c>
    </row>
    <row r="418" spans="2:42" x14ac:dyDescent="0.25">
      <c r="B418" s="174">
        <v>8357</v>
      </c>
      <c r="C418" s="6" t="str">
        <f t="shared" ref="C418:C481" si="54">HYPERLINK(AE418,AN418)</f>
        <v>Sorrento</v>
      </c>
      <c r="D418" s="4" t="s">
        <v>62</v>
      </c>
      <c r="E418" s="5" t="s">
        <v>62</v>
      </c>
      <c r="F418" s="5" t="s">
        <v>62</v>
      </c>
      <c r="G418" s="5" t="s">
        <v>2551</v>
      </c>
      <c r="H418" s="5" t="s">
        <v>2538</v>
      </c>
      <c r="I418" s="299"/>
      <c r="J418" s="346"/>
      <c r="K418" s="346"/>
      <c r="L418" s="346"/>
      <c r="M418" s="347"/>
      <c r="N418" s="1"/>
      <c r="O418" s="2"/>
      <c r="P418" s="194"/>
      <c r="Q418" s="343" t="str">
        <f t="shared" ref="Q418:Q481" si="55">IF(L418="","",
IF(SUM((J418*L418)/M418)&lt;=N418,"Sufficient Capacity",
IF(SUM((J418*L418)/M418)&gt;N418,"Not Enough Capacity","Error")))</f>
        <v/>
      </c>
      <c r="R418" s="210" t="str">
        <f t="shared" ref="R418:R481" si="56">IF(OR(ISBLANK(J418),ISBLANK(L418),ISBLANK(M418)), "",(J418*L418/M418))</f>
        <v/>
      </c>
      <c r="S418" s="211" t="str">
        <f t="shared" ref="S418:S481" si="57">IF(AND(COUNT(N418,R418)=2, OR($O$10="Last-Mile", $O$10="Transport &amp; Last-Mile")), N418-R418, "")</f>
        <v/>
      </c>
      <c r="T418" s="215"/>
      <c r="U418" s="213">
        <f t="shared" ref="U418:U481" si="58">IF(AND(AB418="Y",I418&lt;&gt;""),1,0)</f>
        <v>0</v>
      </c>
      <c r="V418" s="217">
        <f t="shared" ref="V418:V481" si="59">IF(AND(AB418="Y",I418="Last-Mile &amp; Transport"),1,0)</f>
        <v>0</v>
      </c>
      <c r="W418" s="215"/>
      <c r="X418" s="215"/>
      <c r="Y418" s="213" t="str">
        <f>IF(AB418="Y",COUNT(#REF!), "")</f>
        <v/>
      </c>
      <c r="Z418" s="32"/>
      <c r="AA418" s="64" t="s">
        <v>2028</v>
      </c>
      <c r="AB418" s="64" t="s">
        <v>72</v>
      </c>
      <c r="AC418" s="65">
        <v>50.878242</v>
      </c>
      <c r="AD418" s="65">
        <v>-119.46711500000001</v>
      </c>
      <c r="AE418" s="65" t="s">
        <v>2029</v>
      </c>
      <c r="AF418" s="64">
        <v>8357</v>
      </c>
      <c r="AG418" s="64" t="s">
        <v>74</v>
      </c>
      <c r="AH418" s="64">
        <v>1069</v>
      </c>
      <c r="AI418" s="64">
        <v>651</v>
      </c>
      <c r="AJ418" s="64" t="s">
        <v>62</v>
      </c>
      <c r="AK418" s="64" t="s">
        <v>57</v>
      </c>
      <c r="AL418" s="66" t="s">
        <v>62</v>
      </c>
      <c r="AM418" s="66" t="s">
        <v>63</v>
      </c>
      <c r="AN418" s="63" t="str">
        <f t="shared" ref="AN418:AN481" si="60">IF(AB418="Y", CONCATENATE(AA418,"*"), AA418)</f>
        <v>Sorrento</v>
      </c>
      <c r="AO418" s="67" t="str">
        <f t="shared" ref="AO418:AO481" si="61">IF(I418="Last-Mile","TRUE",IF(I418="Transport &amp; Last-Mile","TRUE","FALSE"))</f>
        <v>FALSE</v>
      </c>
      <c r="AP418" s="67" t="str">
        <f t="shared" ref="AP418:AP481" si="62">IF(I418="Transport","TRUE",IF(I418="Transport &amp; Last-Mile","TRUE","FALSE"))</f>
        <v>FALSE</v>
      </c>
    </row>
    <row r="419" spans="2:42" x14ac:dyDescent="0.25">
      <c r="B419" s="174">
        <v>8358</v>
      </c>
      <c r="C419" s="6" t="str">
        <f t="shared" si="54"/>
        <v>Scotch Creek</v>
      </c>
      <c r="D419" s="4" t="s">
        <v>62</v>
      </c>
      <c r="E419" s="5" t="s">
        <v>62</v>
      </c>
      <c r="F419" s="5" t="s">
        <v>62</v>
      </c>
      <c r="G419" s="5" t="s">
        <v>2551</v>
      </c>
      <c r="H419" s="5" t="s">
        <v>2538</v>
      </c>
      <c r="I419" s="299"/>
      <c r="J419" s="346"/>
      <c r="K419" s="346"/>
      <c r="L419" s="346"/>
      <c r="M419" s="347"/>
      <c r="N419" s="1"/>
      <c r="O419" s="2"/>
      <c r="P419" s="194"/>
      <c r="Q419" s="343" t="str">
        <f t="shared" si="55"/>
        <v/>
      </c>
      <c r="R419" s="210" t="str">
        <f t="shared" si="56"/>
        <v/>
      </c>
      <c r="S419" s="211" t="str">
        <f t="shared" si="57"/>
        <v/>
      </c>
      <c r="T419" s="215"/>
      <c r="U419" s="213">
        <f t="shared" si="58"/>
        <v>0</v>
      </c>
      <c r="V419" s="217">
        <f t="shared" si="59"/>
        <v>0</v>
      </c>
      <c r="W419" s="215"/>
      <c r="X419" s="215"/>
      <c r="Y419" s="213" t="str">
        <f>IF(AB419="Y",COUNT(#REF!), "")</f>
        <v/>
      </c>
      <c r="Z419" s="32"/>
      <c r="AA419" s="66" t="s">
        <v>1869</v>
      </c>
      <c r="AB419" s="66" t="s">
        <v>72</v>
      </c>
      <c r="AC419" s="68">
        <v>50.901373999999997</v>
      </c>
      <c r="AD419" s="68">
        <v>-119.450878</v>
      </c>
      <c r="AE419" s="65" t="s">
        <v>1870</v>
      </c>
      <c r="AF419" s="66">
        <v>8358</v>
      </c>
      <c r="AG419" s="66" t="s">
        <v>74</v>
      </c>
      <c r="AH419" s="66">
        <v>594</v>
      </c>
      <c r="AI419" s="66">
        <v>932</v>
      </c>
      <c r="AJ419" s="66" t="s">
        <v>62</v>
      </c>
      <c r="AK419" s="66" t="s">
        <v>57</v>
      </c>
      <c r="AL419" s="66" t="s">
        <v>57</v>
      </c>
      <c r="AM419" s="66" t="s">
        <v>63</v>
      </c>
      <c r="AN419" s="63" t="str">
        <f t="shared" si="60"/>
        <v>Scotch Creek</v>
      </c>
      <c r="AO419" s="67" t="str">
        <f t="shared" si="61"/>
        <v>FALSE</v>
      </c>
      <c r="AP419" s="67" t="str">
        <f t="shared" si="62"/>
        <v>FALSE</v>
      </c>
    </row>
    <row r="420" spans="2:42" x14ac:dyDescent="0.25">
      <c r="B420" s="174">
        <v>8359</v>
      </c>
      <c r="C420" s="6" t="str">
        <f t="shared" si="54"/>
        <v>Celista</v>
      </c>
      <c r="D420" s="4" t="s">
        <v>57</v>
      </c>
      <c r="E420" s="5" t="s">
        <v>57</v>
      </c>
      <c r="F420" s="5" t="s">
        <v>62</v>
      </c>
      <c r="G420" s="5" t="s">
        <v>2551</v>
      </c>
      <c r="H420" s="5" t="s">
        <v>2538</v>
      </c>
      <c r="I420" s="299"/>
      <c r="J420" s="346"/>
      <c r="K420" s="346"/>
      <c r="L420" s="346"/>
      <c r="M420" s="347"/>
      <c r="N420" s="1"/>
      <c r="O420" s="2"/>
      <c r="P420" s="194"/>
      <c r="Q420" s="343" t="str">
        <f t="shared" si="55"/>
        <v/>
      </c>
      <c r="R420" s="210" t="str">
        <f t="shared" si="56"/>
        <v/>
      </c>
      <c r="S420" s="211" t="str">
        <f t="shared" si="57"/>
        <v/>
      </c>
      <c r="T420" s="215"/>
      <c r="U420" s="213">
        <f t="shared" si="58"/>
        <v>0</v>
      </c>
      <c r="V420" s="217">
        <f t="shared" si="59"/>
        <v>0</v>
      </c>
      <c r="W420" s="215"/>
      <c r="X420" s="215"/>
      <c r="Y420" s="213" t="str">
        <f>IF(AB420="Y",COUNT(#REF!), "")</f>
        <v/>
      </c>
      <c r="Z420" s="32"/>
      <c r="AA420" s="64" t="s">
        <v>433</v>
      </c>
      <c r="AB420" s="66" t="s">
        <v>72</v>
      </c>
      <c r="AC420" s="65">
        <v>50.944405000000003</v>
      </c>
      <c r="AD420" s="65">
        <v>-119.348962</v>
      </c>
      <c r="AE420" s="65" t="s">
        <v>434</v>
      </c>
      <c r="AF420" s="64">
        <v>8359</v>
      </c>
      <c r="AG420" s="64" t="s">
        <v>74</v>
      </c>
      <c r="AH420" s="64">
        <v>283</v>
      </c>
      <c r="AI420" s="64">
        <v>264</v>
      </c>
      <c r="AJ420" s="64" t="s">
        <v>57</v>
      </c>
      <c r="AK420" s="64" t="s">
        <v>57</v>
      </c>
      <c r="AL420" s="66" t="s">
        <v>57</v>
      </c>
      <c r="AM420" s="66" t="s">
        <v>63</v>
      </c>
      <c r="AN420" s="63" t="str">
        <f t="shared" si="60"/>
        <v>Celista</v>
      </c>
      <c r="AO420" s="67" t="str">
        <f t="shared" si="61"/>
        <v>FALSE</v>
      </c>
      <c r="AP420" s="67" t="str">
        <f t="shared" si="62"/>
        <v>FALSE</v>
      </c>
    </row>
    <row r="421" spans="2:42" x14ac:dyDescent="0.25">
      <c r="B421" s="174">
        <v>8360</v>
      </c>
      <c r="C421" s="6" t="str">
        <f t="shared" si="54"/>
        <v>Anglemont</v>
      </c>
      <c r="D421" s="4" t="s">
        <v>57</v>
      </c>
      <c r="E421" s="5" t="s">
        <v>62</v>
      </c>
      <c r="F421" s="5" t="s">
        <v>62</v>
      </c>
      <c r="G421" s="5" t="s">
        <v>2551</v>
      </c>
      <c r="H421" s="5" t="s">
        <v>2538</v>
      </c>
      <c r="I421" s="299"/>
      <c r="J421" s="346"/>
      <c r="K421" s="346"/>
      <c r="L421" s="346"/>
      <c r="M421" s="347"/>
      <c r="N421" s="1"/>
      <c r="O421" s="2"/>
      <c r="P421" s="194"/>
      <c r="Q421" s="343" t="str">
        <f t="shared" si="55"/>
        <v/>
      </c>
      <c r="R421" s="210" t="str">
        <f t="shared" si="56"/>
        <v/>
      </c>
      <c r="S421" s="211" t="str">
        <f t="shared" si="57"/>
        <v/>
      </c>
      <c r="T421" s="215"/>
      <c r="U421" s="213">
        <f t="shared" si="58"/>
        <v>0</v>
      </c>
      <c r="V421" s="217">
        <f t="shared" si="59"/>
        <v>0</v>
      </c>
      <c r="W421" s="215"/>
      <c r="X421" s="215"/>
      <c r="Y421" s="213" t="str">
        <f>IF(AB421="Y",COUNT(#REF!), "")</f>
        <v/>
      </c>
      <c r="Z421" s="32"/>
      <c r="AA421" s="66" t="s">
        <v>136</v>
      </c>
      <c r="AB421" s="66" t="s">
        <v>72</v>
      </c>
      <c r="AC421" s="68">
        <v>50.966700000000003</v>
      </c>
      <c r="AD421" s="68">
        <v>-119.166701</v>
      </c>
      <c r="AE421" s="65" t="s">
        <v>137</v>
      </c>
      <c r="AF421" s="66">
        <v>8360</v>
      </c>
      <c r="AG421" s="66" t="s">
        <v>74</v>
      </c>
      <c r="AH421" s="66">
        <v>463</v>
      </c>
      <c r="AI421" s="66">
        <v>568</v>
      </c>
      <c r="AJ421" s="66" t="s">
        <v>57</v>
      </c>
      <c r="AK421" s="66" t="s">
        <v>62</v>
      </c>
      <c r="AL421" s="66" t="s">
        <v>57</v>
      </c>
      <c r="AM421" s="66" t="s">
        <v>63</v>
      </c>
      <c r="AN421" s="63" t="str">
        <f t="shared" si="60"/>
        <v>Anglemont</v>
      </c>
      <c r="AO421" s="67" t="str">
        <f t="shared" si="61"/>
        <v>FALSE</v>
      </c>
      <c r="AP421" s="67" t="str">
        <f t="shared" si="62"/>
        <v>FALSE</v>
      </c>
    </row>
    <row r="422" spans="2:42" x14ac:dyDescent="0.25">
      <c r="B422" s="174">
        <v>8361</v>
      </c>
      <c r="C422" s="6" t="str">
        <f t="shared" si="54"/>
        <v>Magna Bay</v>
      </c>
      <c r="D422" s="4" t="s">
        <v>57</v>
      </c>
      <c r="E422" s="5" t="s">
        <v>62</v>
      </c>
      <c r="F422" s="5" t="s">
        <v>62</v>
      </c>
      <c r="G422" s="5" t="s">
        <v>2551</v>
      </c>
      <c r="H422" s="5" t="s">
        <v>2538</v>
      </c>
      <c r="I422" s="299"/>
      <c r="J422" s="346"/>
      <c r="K422" s="346"/>
      <c r="L422" s="346"/>
      <c r="M422" s="347"/>
      <c r="N422" s="1"/>
      <c r="O422" s="2"/>
      <c r="P422" s="194"/>
      <c r="Q422" s="343" t="str">
        <f t="shared" si="55"/>
        <v/>
      </c>
      <c r="R422" s="210" t="str">
        <f t="shared" si="56"/>
        <v/>
      </c>
      <c r="S422" s="211" t="str">
        <f t="shared" si="57"/>
        <v/>
      </c>
      <c r="T422" s="215"/>
      <c r="U422" s="213">
        <f t="shared" si="58"/>
        <v>0</v>
      </c>
      <c r="V422" s="217">
        <f t="shared" si="59"/>
        <v>0</v>
      </c>
      <c r="W422" s="215"/>
      <c r="X422" s="215"/>
      <c r="Y422" s="213" t="str">
        <f>IF(AB422="Y",COUNT(#REF!), "")</f>
        <v/>
      </c>
      <c r="Z422" s="32"/>
      <c r="AA422" s="66" t="s">
        <v>1278</v>
      </c>
      <c r="AB422" s="64" t="s">
        <v>72</v>
      </c>
      <c r="AC422" s="68">
        <v>50.961837000000003</v>
      </c>
      <c r="AD422" s="68">
        <v>-119.283581</v>
      </c>
      <c r="AE422" s="65" t="s">
        <v>1279</v>
      </c>
      <c r="AF422" s="66">
        <v>8361</v>
      </c>
      <c r="AG422" s="66" t="s">
        <v>74</v>
      </c>
      <c r="AH422" s="66">
        <v>323</v>
      </c>
      <c r="AI422" s="66">
        <v>558</v>
      </c>
      <c r="AJ422" s="66" t="s">
        <v>57</v>
      </c>
      <c r="AK422" s="66" t="s">
        <v>62</v>
      </c>
      <c r="AL422" s="66" t="s">
        <v>62</v>
      </c>
      <c r="AM422" s="66" t="s">
        <v>63</v>
      </c>
      <c r="AN422" s="63" t="str">
        <f t="shared" si="60"/>
        <v>Magna Bay</v>
      </c>
      <c r="AO422" s="67" t="str">
        <f t="shared" si="61"/>
        <v>FALSE</v>
      </c>
      <c r="AP422" s="67" t="str">
        <f t="shared" si="62"/>
        <v>FALSE</v>
      </c>
    </row>
    <row r="423" spans="2:42" x14ac:dyDescent="0.25">
      <c r="B423" s="174">
        <v>8362</v>
      </c>
      <c r="C423" s="6" t="str">
        <f t="shared" si="54"/>
        <v>Eagle Bay</v>
      </c>
      <c r="D423" s="4" t="s">
        <v>57</v>
      </c>
      <c r="E423" s="5" t="s">
        <v>57</v>
      </c>
      <c r="F423" s="5" t="s">
        <v>62</v>
      </c>
      <c r="G423" s="5" t="s">
        <v>2551</v>
      </c>
      <c r="H423" s="5" t="s">
        <v>2538</v>
      </c>
      <c r="I423" s="299"/>
      <c r="J423" s="346"/>
      <c r="K423" s="346"/>
      <c r="L423" s="346"/>
      <c r="M423" s="347"/>
      <c r="N423" s="1"/>
      <c r="O423" s="2"/>
      <c r="P423" s="194"/>
      <c r="Q423" s="343" t="str">
        <f t="shared" si="55"/>
        <v/>
      </c>
      <c r="R423" s="210" t="str">
        <f t="shared" si="56"/>
        <v/>
      </c>
      <c r="S423" s="211" t="str">
        <f t="shared" si="57"/>
        <v/>
      </c>
      <c r="T423" s="215"/>
      <c r="U423" s="213">
        <f t="shared" si="58"/>
        <v>0</v>
      </c>
      <c r="V423" s="217">
        <f t="shared" si="59"/>
        <v>0</v>
      </c>
      <c r="W423" s="215"/>
      <c r="X423" s="215"/>
      <c r="Y423" s="213" t="str">
        <f>IF(AB423="Y",COUNT(#REF!), "")</f>
        <v/>
      </c>
      <c r="Z423" s="32"/>
      <c r="AA423" s="64" t="s">
        <v>675</v>
      </c>
      <c r="AB423" s="66" t="s">
        <v>72</v>
      </c>
      <c r="AC423" s="65">
        <v>50.933300000000003</v>
      </c>
      <c r="AD423" s="65">
        <v>-119.216701</v>
      </c>
      <c r="AE423" s="65" t="s">
        <v>676</v>
      </c>
      <c r="AF423" s="64">
        <v>8362</v>
      </c>
      <c r="AG423" s="64" t="s">
        <v>74</v>
      </c>
      <c r="AH423" s="64">
        <v>146</v>
      </c>
      <c r="AI423" s="64">
        <v>187</v>
      </c>
      <c r="AJ423" s="64" t="s">
        <v>57</v>
      </c>
      <c r="AK423" s="64" t="s">
        <v>62</v>
      </c>
      <c r="AL423" s="66" t="s">
        <v>57</v>
      </c>
      <c r="AM423" s="66" t="s">
        <v>63</v>
      </c>
      <c r="AN423" s="63" t="str">
        <f t="shared" si="60"/>
        <v>Eagle Bay</v>
      </c>
      <c r="AO423" s="67" t="str">
        <f t="shared" si="61"/>
        <v>FALSE</v>
      </c>
      <c r="AP423" s="67" t="str">
        <f t="shared" si="62"/>
        <v>FALSE</v>
      </c>
    </row>
    <row r="424" spans="2:42" x14ac:dyDescent="0.25">
      <c r="B424" s="174">
        <v>8363</v>
      </c>
      <c r="C424" s="6" t="str">
        <f t="shared" si="54"/>
        <v>White Lake</v>
      </c>
      <c r="D424" s="4" t="s">
        <v>57</v>
      </c>
      <c r="E424" s="5" t="s">
        <v>57</v>
      </c>
      <c r="F424" s="5" t="s">
        <v>62</v>
      </c>
      <c r="G424" s="5" t="s">
        <v>2551</v>
      </c>
      <c r="H424" s="5" t="s">
        <v>2538</v>
      </c>
      <c r="I424" s="299"/>
      <c r="J424" s="346"/>
      <c r="K424" s="346"/>
      <c r="L424" s="346"/>
      <c r="M424" s="347"/>
      <c r="N424" s="1"/>
      <c r="O424" s="2"/>
      <c r="P424" s="194"/>
      <c r="Q424" s="343" t="str">
        <f t="shared" si="55"/>
        <v/>
      </c>
      <c r="R424" s="210" t="str">
        <f t="shared" si="56"/>
        <v/>
      </c>
      <c r="S424" s="211" t="str">
        <f t="shared" si="57"/>
        <v/>
      </c>
      <c r="T424" s="215"/>
      <c r="U424" s="213">
        <f t="shared" si="58"/>
        <v>0</v>
      </c>
      <c r="V424" s="217">
        <f t="shared" si="59"/>
        <v>0</v>
      </c>
      <c r="W424" s="215"/>
      <c r="X424" s="215"/>
      <c r="Y424" s="213" t="str">
        <f>IF(AB424="Y",COUNT(#REF!), "")</f>
        <v/>
      </c>
      <c r="Z424" s="32"/>
      <c r="AA424" s="66" t="s">
        <v>2399</v>
      </c>
      <c r="AB424" s="66" t="s">
        <v>72</v>
      </c>
      <c r="AC424" s="68">
        <v>50.879753999999998</v>
      </c>
      <c r="AD424" s="68">
        <v>-119.3015</v>
      </c>
      <c r="AE424" s="65" t="s">
        <v>2400</v>
      </c>
      <c r="AF424" s="66">
        <v>8363</v>
      </c>
      <c r="AG424" s="66" t="s">
        <v>74</v>
      </c>
      <c r="AH424" s="66">
        <v>567</v>
      </c>
      <c r="AI424" s="66">
        <v>281</v>
      </c>
      <c r="AJ424" s="66" t="s">
        <v>57</v>
      </c>
      <c r="AK424" s="66" t="s">
        <v>62</v>
      </c>
      <c r="AL424" s="66" t="s">
        <v>62</v>
      </c>
      <c r="AM424" s="66" t="s">
        <v>63</v>
      </c>
      <c r="AN424" s="63" t="str">
        <f t="shared" si="60"/>
        <v>White Lake</v>
      </c>
      <c r="AO424" s="67" t="str">
        <f t="shared" si="61"/>
        <v>FALSE</v>
      </c>
      <c r="AP424" s="67" t="str">
        <f t="shared" si="62"/>
        <v>FALSE</v>
      </c>
    </row>
    <row r="425" spans="2:42" x14ac:dyDescent="0.25">
      <c r="B425" s="174">
        <v>8364</v>
      </c>
      <c r="C425" s="6" t="str">
        <f t="shared" si="54"/>
        <v>Lee Creek</v>
      </c>
      <c r="D425" s="4" t="s">
        <v>62</v>
      </c>
      <c r="E425" s="5" t="s">
        <v>62</v>
      </c>
      <c r="F425" s="5" t="s">
        <v>62</v>
      </c>
      <c r="G425" s="5" t="s">
        <v>2551</v>
      </c>
      <c r="H425" s="5" t="s">
        <v>2538</v>
      </c>
      <c r="I425" s="299"/>
      <c r="J425" s="346"/>
      <c r="K425" s="346"/>
      <c r="L425" s="346"/>
      <c r="M425" s="347"/>
      <c r="N425" s="1"/>
      <c r="O425" s="2"/>
      <c r="P425" s="194"/>
      <c r="Q425" s="343" t="str">
        <f t="shared" si="55"/>
        <v/>
      </c>
      <c r="R425" s="210" t="str">
        <f t="shared" si="56"/>
        <v/>
      </c>
      <c r="S425" s="211" t="str">
        <f t="shared" si="57"/>
        <v/>
      </c>
      <c r="T425" s="215"/>
      <c r="U425" s="213">
        <f t="shared" si="58"/>
        <v>0</v>
      </c>
      <c r="V425" s="217">
        <f t="shared" si="59"/>
        <v>0</v>
      </c>
      <c r="W425" s="215"/>
      <c r="X425" s="215"/>
      <c r="Y425" s="213" t="str">
        <f>IF(AB425="Y",COUNT(#REF!), "")</f>
        <v/>
      </c>
      <c r="Z425" s="32"/>
      <c r="AA425" s="66" t="s">
        <v>1203</v>
      </c>
      <c r="AB425" s="64" t="s">
        <v>72</v>
      </c>
      <c r="AC425" s="68">
        <v>50.907832999999997</v>
      </c>
      <c r="AD425" s="68">
        <v>-119.534093</v>
      </c>
      <c r="AE425" s="65" t="s">
        <v>1204</v>
      </c>
      <c r="AF425" s="66">
        <v>8364</v>
      </c>
      <c r="AG425" s="66" t="s">
        <v>74</v>
      </c>
      <c r="AH425" s="66">
        <v>282</v>
      </c>
      <c r="AI425" s="66">
        <v>236</v>
      </c>
      <c r="AJ425" s="66" t="s">
        <v>62</v>
      </c>
      <c r="AK425" s="66" t="s">
        <v>57</v>
      </c>
      <c r="AL425" s="66" t="s">
        <v>62</v>
      </c>
      <c r="AM425" s="66" t="s">
        <v>63</v>
      </c>
      <c r="AN425" s="63" t="str">
        <f t="shared" si="60"/>
        <v>Lee Creek</v>
      </c>
      <c r="AO425" s="67" t="str">
        <f t="shared" si="61"/>
        <v>FALSE</v>
      </c>
      <c r="AP425" s="67" t="str">
        <f t="shared" si="62"/>
        <v>FALSE</v>
      </c>
    </row>
    <row r="426" spans="2:42" x14ac:dyDescent="0.25">
      <c r="B426" s="174">
        <v>8367</v>
      </c>
      <c r="C426" s="6" t="str">
        <f t="shared" si="54"/>
        <v>Pinantan Lake</v>
      </c>
      <c r="D426" s="4" t="s">
        <v>57</v>
      </c>
      <c r="E426" s="5" t="s">
        <v>57</v>
      </c>
      <c r="F426" s="5" t="s">
        <v>57</v>
      </c>
      <c r="G426" s="5" t="s">
        <v>2550</v>
      </c>
      <c r="H426" s="5" t="s">
        <v>2538</v>
      </c>
      <c r="I426" s="299"/>
      <c r="J426" s="346"/>
      <c r="K426" s="346"/>
      <c r="L426" s="346"/>
      <c r="M426" s="347"/>
      <c r="N426" s="1"/>
      <c r="O426" s="2"/>
      <c r="P426" s="194"/>
      <c r="Q426" s="343" t="str">
        <f t="shared" si="55"/>
        <v/>
      </c>
      <c r="R426" s="210" t="str">
        <f t="shared" si="56"/>
        <v/>
      </c>
      <c r="S426" s="211" t="str">
        <f t="shared" si="57"/>
        <v/>
      </c>
      <c r="T426" s="215"/>
      <c r="U426" s="213">
        <f t="shared" si="58"/>
        <v>0</v>
      </c>
      <c r="V426" s="217">
        <f t="shared" si="59"/>
        <v>0</v>
      </c>
      <c r="W426" s="215"/>
      <c r="X426" s="215"/>
      <c r="Y426" s="213" t="str">
        <f>IF(AB426="Y",COUNT(#REF!), "")</f>
        <v/>
      </c>
      <c r="Z426" s="32"/>
      <c r="AA426" s="64" t="s">
        <v>1641</v>
      </c>
      <c r="AB426" s="66" t="s">
        <v>72</v>
      </c>
      <c r="AC426" s="65">
        <v>50.726422999999997</v>
      </c>
      <c r="AD426" s="65">
        <v>-120.03621699999999</v>
      </c>
      <c r="AE426" s="65" t="s">
        <v>1642</v>
      </c>
      <c r="AF426" s="64">
        <v>8367</v>
      </c>
      <c r="AG426" s="64" t="s">
        <v>74</v>
      </c>
      <c r="AH426" s="64">
        <v>650</v>
      </c>
      <c r="AI426" s="64">
        <v>264</v>
      </c>
      <c r="AJ426" s="64" t="s">
        <v>57</v>
      </c>
      <c r="AK426" s="64" t="s">
        <v>62</v>
      </c>
      <c r="AL426" s="66" t="s">
        <v>62</v>
      </c>
      <c r="AM426" s="66" t="s">
        <v>63</v>
      </c>
      <c r="AN426" s="63" t="str">
        <f t="shared" si="60"/>
        <v>Pinantan Lake</v>
      </c>
      <c r="AO426" s="67" t="str">
        <f t="shared" si="61"/>
        <v>FALSE</v>
      </c>
      <c r="AP426" s="67" t="str">
        <f t="shared" si="62"/>
        <v>FALSE</v>
      </c>
    </row>
    <row r="427" spans="2:42" x14ac:dyDescent="0.25">
      <c r="B427" s="174">
        <v>8368</v>
      </c>
      <c r="C427" s="6" t="str">
        <f t="shared" si="54"/>
        <v>Monte Creek</v>
      </c>
      <c r="D427" s="4" t="s">
        <v>62</v>
      </c>
      <c r="E427" s="5" t="s">
        <v>62</v>
      </c>
      <c r="F427" s="5" t="s">
        <v>62</v>
      </c>
      <c r="G427" s="5" t="s">
        <v>2550</v>
      </c>
      <c r="H427" s="5" t="s">
        <v>2538</v>
      </c>
      <c r="I427" s="299"/>
      <c r="J427" s="346"/>
      <c r="K427" s="346"/>
      <c r="L427" s="346"/>
      <c r="M427" s="347"/>
      <c r="N427" s="1"/>
      <c r="O427" s="2"/>
      <c r="P427" s="194"/>
      <c r="Q427" s="343" t="str">
        <f t="shared" si="55"/>
        <v/>
      </c>
      <c r="R427" s="210" t="str">
        <f t="shared" si="56"/>
        <v/>
      </c>
      <c r="S427" s="211" t="str">
        <f t="shared" si="57"/>
        <v/>
      </c>
      <c r="T427" s="215"/>
      <c r="U427" s="213">
        <f t="shared" si="58"/>
        <v>0</v>
      </c>
      <c r="V427" s="217">
        <f t="shared" si="59"/>
        <v>0</v>
      </c>
      <c r="W427" s="215"/>
      <c r="X427" s="215"/>
      <c r="Y427" s="213" t="str">
        <f>IF(AB427="Y",COUNT(#REF!), "")</f>
        <v/>
      </c>
      <c r="Z427" s="32"/>
      <c r="AA427" s="66" t="s">
        <v>1400</v>
      </c>
      <c r="AB427" s="64" t="s">
        <v>72</v>
      </c>
      <c r="AC427" s="68">
        <v>50.648739999999997</v>
      </c>
      <c r="AD427" s="68">
        <v>-119.958111</v>
      </c>
      <c r="AE427" s="65" t="s">
        <v>1401</v>
      </c>
      <c r="AF427" s="66">
        <v>8368</v>
      </c>
      <c r="AG427" s="66" t="s">
        <v>74</v>
      </c>
      <c r="AH427" s="66">
        <v>362</v>
      </c>
      <c r="AI427" s="66">
        <v>170</v>
      </c>
      <c r="AJ427" s="66" t="s">
        <v>62</v>
      </c>
      <c r="AK427" s="66" t="s">
        <v>57</v>
      </c>
      <c r="AL427" s="66" t="s">
        <v>57</v>
      </c>
      <c r="AM427" s="66" t="s">
        <v>63</v>
      </c>
      <c r="AN427" s="63" t="str">
        <f t="shared" si="60"/>
        <v>Monte Creek</v>
      </c>
      <c r="AO427" s="67" t="str">
        <f t="shared" si="61"/>
        <v>FALSE</v>
      </c>
      <c r="AP427" s="67" t="str">
        <f t="shared" si="62"/>
        <v>FALSE</v>
      </c>
    </row>
    <row r="428" spans="2:42" x14ac:dyDescent="0.25">
      <c r="B428" s="174">
        <v>8369</v>
      </c>
      <c r="C428" s="6" t="str">
        <f t="shared" si="54"/>
        <v>Campbell Creek</v>
      </c>
      <c r="D428" s="4" t="s">
        <v>62</v>
      </c>
      <c r="E428" s="5" t="s">
        <v>62</v>
      </c>
      <c r="F428" s="5" t="s">
        <v>62</v>
      </c>
      <c r="G428" s="5" t="s">
        <v>2550</v>
      </c>
      <c r="H428" s="5" t="s">
        <v>2538</v>
      </c>
      <c r="I428" s="299"/>
      <c r="J428" s="346"/>
      <c r="K428" s="346"/>
      <c r="L428" s="346"/>
      <c r="M428" s="347"/>
      <c r="N428" s="1"/>
      <c r="O428" s="2"/>
      <c r="P428" s="194"/>
      <c r="Q428" s="343" t="str">
        <f t="shared" si="55"/>
        <v/>
      </c>
      <c r="R428" s="210" t="str">
        <f t="shared" si="56"/>
        <v/>
      </c>
      <c r="S428" s="211" t="str">
        <f t="shared" si="57"/>
        <v/>
      </c>
      <c r="T428" s="215"/>
      <c r="U428" s="213">
        <f t="shared" si="58"/>
        <v>0</v>
      </c>
      <c r="V428" s="217">
        <f t="shared" si="59"/>
        <v>0</v>
      </c>
      <c r="W428" s="215"/>
      <c r="X428" s="215"/>
      <c r="Y428" s="213" t="str">
        <f>IF(AB428="Y",COUNT(#REF!), "")</f>
        <v/>
      </c>
      <c r="Z428" s="32"/>
      <c r="AA428" s="66" t="s">
        <v>381</v>
      </c>
      <c r="AB428" s="64" t="s">
        <v>72</v>
      </c>
      <c r="AC428" s="68">
        <v>50.654021</v>
      </c>
      <c r="AD428" s="68">
        <v>-120.084969</v>
      </c>
      <c r="AE428" s="65" t="s">
        <v>382</v>
      </c>
      <c r="AF428" s="66">
        <v>8369</v>
      </c>
      <c r="AG428" s="66" t="s">
        <v>74</v>
      </c>
      <c r="AH428" s="66">
        <v>680</v>
      </c>
      <c r="AI428" s="66">
        <v>257</v>
      </c>
      <c r="AJ428" s="66" t="s">
        <v>62</v>
      </c>
      <c r="AK428" s="66" t="s">
        <v>57</v>
      </c>
      <c r="AL428" s="66" t="s">
        <v>57</v>
      </c>
      <c r="AM428" s="66" t="s">
        <v>63</v>
      </c>
      <c r="AN428" s="63" t="str">
        <f t="shared" si="60"/>
        <v>Campbell Creek</v>
      </c>
      <c r="AO428" s="67" t="str">
        <f t="shared" si="61"/>
        <v>FALSE</v>
      </c>
      <c r="AP428" s="67" t="str">
        <f t="shared" si="62"/>
        <v>FALSE</v>
      </c>
    </row>
    <row r="429" spans="2:42" x14ac:dyDescent="0.25">
      <c r="B429" s="174">
        <v>8370</v>
      </c>
      <c r="C429" s="6" t="str">
        <f t="shared" si="54"/>
        <v>Dallas</v>
      </c>
      <c r="D429" s="4" t="s">
        <v>62</v>
      </c>
      <c r="E429" s="5" t="s">
        <v>62</v>
      </c>
      <c r="F429" s="5" t="s">
        <v>62</v>
      </c>
      <c r="G429" s="5" t="s">
        <v>2550</v>
      </c>
      <c r="H429" s="5" t="s">
        <v>2538</v>
      </c>
      <c r="I429" s="299"/>
      <c r="J429" s="346"/>
      <c r="K429" s="346"/>
      <c r="L429" s="346"/>
      <c r="M429" s="347"/>
      <c r="N429" s="1"/>
      <c r="O429" s="2"/>
      <c r="P429" s="194"/>
      <c r="Q429" s="343" t="str">
        <f t="shared" si="55"/>
        <v/>
      </c>
      <c r="R429" s="210" t="str">
        <f t="shared" si="56"/>
        <v/>
      </c>
      <c r="S429" s="211" t="str">
        <f t="shared" si="57"/>
        <v/>
      </c>
      <c r="T429" s="215"/>
      <c r="U429" s="213">
        <f t="shared" si="58"/>
        <v>0</v>
      </c>
      <c r="V429" s="217">
        <f t="shared" si="59"/>
        <v>0</v>
      </c>
      <c r="W429" s="215"/>
      <c r="X429" s="215"/>
      <c r="Y429" s="213" t="str">
        <f>IF(AB429="Y",COUNT(#REF!), "")</f>
        <v/>
      </c>
      <c r="Z429" s="32"/>
      <c r="AA429" s="64" t="s">
        <v>579</v>
      </c>
      <c r="AB429" s="66" t="s">
        <v>72</v>
      </c>
      <c r="AC429" s="65">
        <v>50.666699000000001</v>
      </c>
      <c r="AD429" s="65">
        <v>-120.16669899999999</v>
      </c>
      <c r="AE429" s="65" t="s">
        <v>580</v>
      </c>
      <c r="AF429" s="64">
        <v>8370</v>
      </c>
      <c r="AG429" s="64" t="s">
        <v>74</v>
      </c>
      <c r="AH429" s="64">
        <v>5591</v>
      </c>
      <c r="AI429" s="64">
        <v>2162</v>
      </c>
      <c r="AJ429" s="64" t="s">
        <v>62</v>
      </c>
      <c r="AK429" s="64" t="s">
        <v>57</v>
      </c>
      <c r="AL429" s="66" t="s">
        <v>57</v>
      </c>
      <c r="AM429" s="66" t="s">
        <v>63</v>
      </c>
      <c r="AN429" s="63" t="str">
        <f t="shared" si="60"/>
        <v>Dallas</v>
      </c>
      <c r="AO429" s="67" t="str">
        <f t="shared" si="61"/>
        <v>FALSE</v>
      </c>
      <c r="AP429" s="67" t="str">
        <f t="shared" si="62"/>
        <v>FALSE</v>
      </c>
    </row>
    <row r="430" spans="2:42" x14ac:dyDescent="0.25">
      <c r="B430" s="174">
        <v>8371</v>
      </c>
      <c r="C430" s="6" t="str">
        <f t="shared" si="54"/>
        <v>Barnhartvale</v>
      </c>
      <c r="D430" s="4" t="s">
        <v>62</v>
      </c>
      <c r="E430" s="5" t="s">
        <v>62</v>
      </c>
      <c r="F430" s="5" t="s">
        <v>62</v>
      </c>
      <c r="G430" s="5" t="s">
        <v>2550</v>
      </c>
      <c r="H430" s="5" t="s">
        <v>2538</v>
      </c>
      <c r="I430" s="299"/>
      <c r="J430" s="346"/>
      <c r="K430" s="346"/>
      <c r="L430" s="346"/>
      <c r="M430" s="347"/>
      <c r="N430" s="1"/>
      <c r="O430" s="2"/>
      <c r="P430" s="194"/>
      <c r="Q430" s="343" t="str">
        <f t="shared" si="55"/>
        <v/>
      </c>
      <c r="R430" s="210" t="str">
        <f t="shared" si="56"/>
        <v/>
      </c>
      <c r="S430" s="211" t="str">
        <f t="shared" si="57"/>
        <v/>
      </c>
      <c r="T430" s="215"/>
      <c r="U430" s="213">
        <f t="shared" si="58"/>
        <v>0</v>
      </c>
      <c r="V430" s="217">
        <f t="shared" si="59"/>
        <v>0</v>
      </c>
      <c r="W430" s="215"/>
      <c r="X430" s="215"/>
      <c r="Y430" s="213" t="str">
        <f>IF(AB430="Y",COUNT(#REF!), "")</f>
        <v/>
      </c>
      <c r="Z430" s="32"/>
      <c r="AA430" s="64" t="s">
        <v>193</v>
      </c>
      <c r="AB430" s="64" t="s">
        <v>72</v>
      </c>
      <c r="AC430" s="65">
        <v>50.650534999999998</v>
      </c>
      <c r="AD430" s="65">
        <v>-120.170485</v>
      </c>
      <c r="AE430" s="65" t="s">
        <v>194</v>
      </c>
      <c r="AF430" s="64">
        <v>8371</v>
      </c>
      <c r="AG430" s="64" t="s">
        <v>74</v>
      </c>
      <c r="AH430" s="64">
        <v>5591</v>
      </c>
      <c r="AI430" s="64">
        <v>2162</v>
      </c>
      <c r="AJ430" s="64" t="s">
        <v>62</v>
      </c>
      <c r="AK430" s="64" t="s">
        <v>57</v>
      </c>
      <c r="AL430" s="66" t="s">
        <v>62</v>
      </c>
      <c r="AM430" s="66" t="s">
        <v>63</v>
      </c>
      <c r="AN430" s="63" t="str">
        <f t="shared" si="60"/>
        <v>Barnhartvale</v>
      </c>
      <c r="AO430" s="67" t="str">
        <f t="shared" si="61"/>
        <v>FALSE</v>
      </c>
      <c r="AP430" s="67" t="str">
        <f t="shared" si="62"/>
        <v>FALSE</v>
      </c>
    </row>
    <row r="431" spans="2:42" x14ac:dyDescent="0.25">
      <c r="B431" s="174">
        <v>8372</v>
      </c>
      <c r="C431" s="6" t="str">
        <f t="shared" si="54"/>
        <v>Valleyview</v>
      </c>
      <c r="D431" s="4" t="s">
        <v>62</v>
      </c>
      <c r="E431" s="5" t="s">
        <v>62</v>
      </c>
      <c r="F431" s="5" t="s">
        <v>62</v>
      </c>
      <c r="G431" s="5" t="s">
        <v>2550</v>
      </c>
      <c r="H431" s="5" t="s">
        <v>2538</v>
      </c>
      <c r="I431" s="299"/>
      <c r="J431" s="346"/>
      <c r="K431" s="346"/>
      <c r="L431" s="346"/>
      <c r="M431" s="347"/>
      <c r="N431" s="1"/>
      <c r="O431" s="2"/>
      <c r="P431" s="194"/>
      <c r="Q431" s="343" t="str">
        <f t="shared" si="55"/>
        <v/>
      </c>
      <c r="R431" s="210" t="str">
        <f t="shared" si="56"/>
        <v/>
      </c>
      <c r="S431" s="211" t="str">
        <f t="shared" si="57"/>
        <v/>
      </c>
      <c r="T431" s="215"/>
      <c r="U431" s="213">
        <f t="shared" si="58"/>
        <v>0</v>
      </c>
      <c r="V431" s="217">
        <f t="shared" si="59"/>
        <v>0</v>
      </c>
      <c r="W431" s="215"/>
      <c r="X431" s="215"/>
      <c r="Y431" s="213" t="str">
        <f>IF(AB431="Y",COUNT(#REF!), "")</f>
        <v/>
      </c>
      <c r="Z431" s="32"/>
      <c r="AA431" s="66" t="s">
        <v>2308</v>
      </c>
      <c r="AB431" s="66" t="s">
        <v>72</v>
      </c>
      <c r="AC431" s="68">
        <v>50.673820999999997</v>
      </c>
      <c r="AD431" s="68">
        <v>-120.249667</v>
      </c>
      <c r="AE431" s="65" t="s">
        <v>2309</v>
      </c>
      <c r="AF431" s="66">
        <v>8372</v>
      </c>
      <c r="AG431" s="66" t="s">
        <v>95</v>
      </c>
      <c r="AH431" s="66">
        <v>7330</v>
      </c>
      <c r="AI431" s="66">
        <v>3074</v>
      </c>
      <c r="AJ431" s="66" t="s">
        <v>62</v>
      </c>
      <c r="AK431" s="66" t="s">
        <v>57</v>
      </c>
      <c r="AL431" s="66" t="s">
        <v>57</v>
      </c>
      <c r="AM431" s="66" t="s">
        <v>63</v>
      </c>
      <c r="AN431" s="63" t="str">
        <f t="shared" si="60"/>
        <v>Valleyview</v>
      </c>
      <c r="AO431" s="67" t="str">
        <f t="shared" si="61"/>
        <v>FALSE</v>
      </c>
      <c r="AP431" s="67" t="str">
        <f t="shared" si="62"/>
        <v>FALSE</v>
      </c>
    </row>
    <row r="432" spans="2:42" x14ac:dyDescent="0.25">
      <c r="B432" s="174">
        <v>8373</v>
      </c>
      <c r="C432" s="6" t="str">
        <f t="shared" si="54"/>
        <v>Kamloops</v>
      </c>
      <c r="D432" s="4" t="s">
        <v>62</v>
      </c>
      <c r="E432" s="5" t="s">
        <v>62</v>
      </c>
      <c r="F432" s="5" t="s">
        <v>62</v>
      </c>
      <c r="G432" s="5" t="s">
        <v>2550</v>
      </c>
      <c r="H432" s="5" t="s">
        <v>2538</v>
      </c>
      <c r="I432" s="299"/>
      <c r="J432" s="346"/>
      <c r="K432" s="346"/>
      <c r="L432" s="346"/>
      <c r="M432" s="347"/>
      <c r="N432" s="1"/>
      <c r="O432" s="2"/>
      <c r="P432" s="194"/>
      <c r="Q432" s="343" t="str">
        <f t="shared" si="55"/>
        <v/>
      </c>
      <c r="R432" s="210" t="str">
        <f t="shared" si="56"/>
        <v/>
      </c>
      <c r="S432" s="211" t="str">
        <f t="shared" si="57"/>
        <v/>
      </c>
      <c r="T432" s="215"/>
      <c r="U432" s="213">
        <f t="shared" si="58"/>
        <v>0</v>
      </c>
      <c r="V432" s="217">
        <f t="shared" si="59"/>
        <v>0</v>
      </c>
      <c r="W432" s="215"/>
      <c r="X432" s="215"/>
      <c r="Y432" s="213" t="str">
        <f>IF(AB432="Y",COUNT(#REF!), "")</f>
        <v/>
      </c>
      <c r="Z432" s="32"/>
      <c r="AA432" s="64" t="s">
        <v>1049</v>
      </c>
      <c r="AB432" s="66" t="s">
        <v>72</v>
      </c>
      <c r="AC432" s="65">
        <v>50.678251000000003</v>
      </c>
      <c r="AD432" s="65">
        <v>-120.347731</v>
      </c>
      <c r="AE432" s="65" t="s">
        <v>1050</v>
      </c>
      <c r="AF432" s="64">
        <v>8373</v>
      </c>
      <c r="AG432" s="64" t="s">
        <v>95</v>
      </c>
      <c r="AH432" s="64">
        <v>22684</v>
      </c>
      <c r="AI432" s="64">
        <v>11949</v>
      </c>
      <c r="AJ432" s="64" t="s">
        <v>62</v>
      </c>
      <c r="AK432" s="64" t="s">
        <v>57</v>
      </c>
      <c r="AL432" s="66" t="s">
        <v>57</v>
      </c>
      <c r="AM432" s="66" t="s">
        <v>63</v>
      </c>
      <c r="AN432" s="63" t="str">
        <f t="shared" si="60"/>
        <v>Kamloops</v>
      </c>
      <c r="AO432" s="67" t="str">
        <f t="shared" si="61"/>
        <v>FALSE</v>
      </c>
      <c r="AP432" s="67" t="str">
        <f t="shared" si="62"/>
        <v>FALSE</v>
      </c>
    </row>
    <row r="433" spans="2:42" x14ac:dyDescent="0.25">
      <c r="B433" s="174">
        <v>8374</v>
      </c>
      <c r="C433" s="6" t="str">
        <f t="shared" si="54"/>
        <v>Rayleigh</v>
      </c>
      <c r="D433" s="4" t="s">
        <v>62</v>
      </c>
      <c r="E433" s="5" t="s">
        <v>62</v>
      </c>
      <c r="F433" s="5" t="s">
        <v>62</v>
      </c>
      <c r="G433" s="5" t="s">
        <v>2550</v>
      </c>
      <c r="H433" s="5" t="s">
        <v>2538</v>
      </c>
      <c r="I433" s="299"/>
      <c r="J433" s="346"/>
      <c r="K433" s="346"/>
      <c r="L433" s="346"/>
      <c r="M433" s="347"/>
      <c r="N433" s="1"/>
      <c r="O433" s="2"/>
      <c r="P433" s="194"/>
      <c r="Q433" s="343" t="str">
        <f t="shared" si="55"/>
        <v/>
      </c>
      <c r="R433" s="210" t="str">
        <f t="shared" si="56"/>
        <v/>
      </c>
      <c r="S433" s="211" t="str">
        <f t="shared" si="57"/>
        <v/>
      </c>
      <c r="T433" s="215"/>
      <c r="U433" s="213">
        <f t="shared" si="58"/>
        <v>0</v>
      </c>
      <c r="V433" s="217">
        <f t="shared" si="59"/>
        <v>0</v>
      </c>
      <c r="W433" s="215"/>
      <c r="X433" s="215"/>
      <c r="Y433" s="213" t="str">
        <f>IF(AB433="Y",COUNT(#REF!), "")</f>
        <v/>
      </c>
      <c r="Z433" s="32"/>
      <c r="AA433" s="64" t="s">
        <v>1748</v>
      </c>
      <c r="AB433" s="66" t="s">
        <v>72</v>
      </c>
      <c r="AC433" s="65">
        <v>50.797384000000001</v>
      </c>
      <c r="AD433" s="65">
        <v>-120.319733</v>
      </c>
      <c r="AE433" s="65" t="s">
        <v>1749</v>
      </c>
      <c r="AF433" s="64">
        <v>8374</v>
      </c>
      <c r="AG433" s="64" t="s">
        <v>95</v>
      </c>
      <c r="AH433" s="64">
        <v>5176</v>
      </c>
      <c r="AI433" s="64">
        <v>1931</v>
      </c>
      <c r="AJ433" s="64" t="s">
        <v>62</v>
      </c>
      <c r="AK433" s="64" t="s">
        <v>57</v>
      </c>
      <c r="AL433" s="66" t="s">
        <v>62</v>
      </c>
      <c r="AM433" s="66" t="s">
        <v>63</v>
      </c>
      <c r="AN433" s="63" t="str">
        <f t="shared" si="60"/>
        <v>Rayleigh</v>
      </c>
      <c r="AO433" s="67" t="str">
        <f t="shared" si="61"/>
        <v>FALSE</v>
      </c>
      <c r="AP433" s="67" t="str">
        <f t="shared" si="62"/>
        <v>FALSE</v>
      </c>
    </row>
    <row r="434" spans="2:42" x14ac:dyDescent="0.25">
      <c r="B434" s="174">
        <v>8375</v>
      </c>
      <c r="C434" s="6" t="str">
        <f t="shared" si="54"/>
        <v>Westsyde</v>
      </c>
      <c r="D434" s="4" t="s">
        <v>62</v>
      </c>
      <c r="E434" s="5" t="s">
        <v>62</v>
      </c>
      <c r="F434" s="5" t="s">
        <v>62</v>
      </c>
      <c r="G434" s="5" t="s">
        <v>2550</v>
      </c>
      <c r="H434" s="5" t="s">
        <v>2538</v>
      </c>
      <c r="I434" s="299"/>
      <c r="J434" s="346"/>
      <c r="K434" s="346"/>
      <c r="L434" s="346"/>
      <c r="M434" s="347"/>
      <c r="N434" s="1"/>
      <c r="O434" s="2"/>
      <c r="P434" s="194"/>
      <c r="Q434" s="343" t="str">
        <f t="shared" si="55"/>
        <v/>
      </c>
      <c r="R434" s="210" t="str">
        <f t="shared" si="56"/>
        <v/>
      </c>
      <c r="S434" s="211" t="str">
        <f t="shared" si="57"/>
        <v/>
      </c>
      <c r="T434" s="215"/>
      <c r="U434" s="213">
        <f t="shared" si="58"/>
        <v>0</v>
      </c>
      <c r="V434" s="217">
        <f t="shared" si="59"/>
        <v>0</v>
      </c>
      <c r="W434" s="215"/>
      <c r="X434" s="215"/>
      <c r="Y434" s="213" t="str">
        <f>IF(AB434="Y",COUNT(#REF!), "")</f>
        <v/>
      </c>
      <c r="Z434" s="32"/>
      <c r="AA434" s="66" t="s">
        <v>2379</v>
      </c>
      <c r="AB434" s="66" t="s">
        <v>72</v>
      </c>
      <c r="AC434" s="68">
        <v>50.763669</v>
      </c>
      <c r="AD434" s="68">
        <v>-120.34848</v>
      </c>
      <c r="AE434" s="65" t="s">
        <v>2380</v>
      </c>
      <c r="AF434" s="66">
        <v>8375</v>
      </c>
      <c r="AG434" s="66" t="s">
        <v>95</v>
      </c>
      <c r="AH434" s="66">
        <v>6479</v>
      </c>
      <c r="AI434" s="66">
        <v>2647</v>
      </c>
      <c r="AJ434" s="66" t="s">
        <v>62</v>
      </c>
      <c r="AK434" s="66" t="s">
        <v>57</v>
      </c>
      <c r="AL434" s="66" t="s">
        <v>62</v>
      </c>
      <c r="AM434" s="66" t="s">
        <v>63</v>
      </c>
      <c r="AN434" s="63" t="str">
        <f t="shared" si="60"/>
        <v>Westsyde</v>
      </c>
      <c r="AO434" s="67" t="str">
        <f t="shared" si="61"/>
        <v>FALSE</v>
      </c>
      <c r="AP434" s="67" t="str">
        <f t="shared" si="62"/>
        <v>FALSE</v>
      </c>
    </row>
    <row r="435" spans="2:42" x14ac:dyDescent="0.25">
      <c r="B435" s="174">
        <v>8376</v>
      </c>
      <c r="C435" s="6" t="str">
        <f t="shared" si="54"/>
        <v>Heffley Creek</v>
      </c>
      <c r="D435" s="4" t="s">
        <v>62</v>
      </c>
      <c r="E435" s="5" t="s">
        <v>62</v>
      </c>
      <c r="F435" s="5" t="s">
        <v>62</v>
      </c>
      <c r="G435" s="5" t="s">
        <v>2550</v>
      </c>
      <c r="H435" s="5" t="s">
        <v>2538</v>
      </c>
      <c r="I435" s="299"/>
      <c r="J435" s="346"/>
      <c r="K435" s="346"/>
      <c r="L435" s="346"/>
      <c r="M435" s="347"/>
      <c r="N435" s="1"/>
      <c r="O435" s="2"/>
      <c r="P435" s="194"/>
      <c r="Q435" s="343" t="str">
        <f t="shared" si="55"/>
        <v/>
      </c>
      <c r="R435" s="210" t="str">
        <f t="shared" si="56"/>
        <v/>
      </c>
      <c r="S435" s="211" t="str">
        <f t="shared" si="57"/>
        <v/>
      </c>
      <c r="T435" s="215"/>
      <c r="U435" s="213">
        <f t="shared" si="58"/>
        <v>0</v>
      </c>
      <c r="V435" s="217">
        <f t="shared" si="59"/>
        <v>0</v>
      </c>
      <c r="W435" s="215"/>
      <c r="X435" s="215"/>
      <c r="Y435" s="213" t="str">
        <f>IF(AB435="Y",COUNT(#REF!), "")</f>
        <v/>
      </c>
      <c r="Z435" s="32"/>
      <c r="AA435" s="66" t="s">
        <v>957</v>
      </c>
      <c r="AB435" s="64" t="s">
        <v>72</v>
      </c>
      <c r="AC435" s="68">
        <v>50.858305999999999</v>
      </c>
      <c r="AD435" s="68">
        <v>-120.270636</v>
      </c>
      <c r="AE435" s="65" t="s">
        <v>958</v>
      </c>
      <c r="AF435" s="66">
        <v>8376</v>
      </c>
      <c r="AG435" s="66" t="s">
        <v>74</v>
      </c>
      <c r="AH435" s="66">
        <v>679</v>
      </c>
      <c r="AI435" s="66">
        <v>346</v>
      </c>
      <c r="AJ435" s="66" t="s">
        <v>62</v>
      </c>
      <c r="AK435" s="66" t="s">
        <v>57</v>
      </c>
      <c r="AL435" s="66" t="s">
        <v>57</v>
      </c>
      <c r="AM435" s="66" t="s">
        <v>63</v>
      </c>
      <c r="AN435" s="63" t="str">
        <f t="shared" si="60"/>
        <v>Heffley Creek</v>
      </c>
      <c r="AO435" s="67" t="str">
        <f t="shared" si="61"/>
        <v>FALSE</v>
      </c>
      <c r="AP435" s="67" t="str">
        <f t="shared" si="62"/>
        <v>FALSE</v>
      </c>
    </row>
    <row r="436" spans="2:42" x14ac:dyDescent="0.25">
      <c r="B436" s="174">
        <v>8377</v>
      </c>
      <c r="C436" s="6" t="str">
        <f t="shared" si="54"/>
        <v>Sun Peaks</v>
      </c>
      <c r="D436" s="4" t="s">
        <v>62</v>
      </c>
      <c r="E436" s="5" t="s">
        <v>62</v>
      </c>
      <c r="F436" s="5" t="s">
        <v>62</v>
      </c>
      <c r="G436" s="5" t="s">
        <v>2550</v>
      </c>
      <c r="H436" s="5" t="s">
        <v>2538</v>
      </c>
      <c r="I436" s="299"/>
      <c r="J436" s="346"/>
      <c r="K436" s="346"/>
      <c r="L436" s="346"/>
      <c r="M436" s="347"/>
      <c r="N436" s="1"/>
      <c r="O436" s="2"/>
      <c r="P436" s="194"/>
      <c r="Q436" s="343" t="str">
        <f t="shared" si="55"/>
        <v/>
      </c>
      <c r="R436" s="210" t="str">
        <f t="shared" si="56"/>
        <v/>
      </c>
      <c r="S436" s="211" t="str">
        <f t="shared" si="57"/>
        <v/>
      </c>
      <c r="T436" s="215"/>
      <c r="U436" s="213">
        <f t="shared" si="58"/>
        <v>0</v>
      </c>
      <c r="V436" s="217">
        <f t="shared" si="59"/>
        <v>0</v>
      </c>
      <c r="W436" s="215"/>
      <c r="X436" s="215"/>
      <c r="Y436" s="213" t="str">
        <f>IF(AB436="Y",COUNT(#REF!), "")</f>
        <v/>
      </c>
      <c r="Z436" s="32"/>
      <c r="AA436" s="66" t="s">
        <v>2115</v>
      </c>
      <c r="AB436" s="64" t="s">
        <v>72</v>
      </c>
      <c r="AC436" s="68">
        <v>50.878037999999997</v>
      </c>
      <c r="AD436" s="68">
        <v>-119.908131</v>
      </c>
      <c r="AE436" s="65" t="s">
        <v>2116</v>
      </c>
      <c r="AF436" s="66">
        <v>8377</v>
      </c>
      <c r="AG436" s="66" t="s">
        <v>74</v>
      </c>
      <c r="AH436" s="66">
        <v>215</v>
      </c>
      <c r="AI436" s="66">
        <v>298</v>
      </c>
      <c r="AJ436" s="66" t="s">
        <v>62</v>
      </c>
      <c r="AK436" s="66" t="s">
        <v>57</v>
      </c>
      <c r="AL436" s="66" t="s">
        <v>62</v>
      </c>
      <c r="AM436" s="66" t="s">
        <v>63</v>
      </c>
      <c r="AN436" s="63" t="str">
        <f t="shared" si="60"/>
        <v>Sun Peaks</v>
      </c>
      <c r="AO436" s="67" t="str">
        <f t="shared" si="61"/>
        <v>FALSE</v>
      </c>
      <c r="AP436" s="67" t="str">
        <f t="shared" si="62"/>
        <v>FALSE</v>
      </c>
    </row>
    <row r="437" spans="2:42" x14ac:dyDescent="0.25">
      <c r="B437" s="174">
        <v>8378</v>
      </c>
      <c r="C437" s="6" t="str">
        <f t="shared" si="54"/>
        <v>Kamloops*</v>
      </c>
      <c r="D437" s="4" t="s">
        <v>62</v>
      </c>
      <c r="E437" s="5" t="s">
        <v>62</v>
      </c>
      <c r="F437" s="5" t="s">
        <v>62</v>
      </c>
      <c r="G437" s="5" t="s">
        <v>2550</v>
      </c>
      <c r="H437" s="5" t="s">
        <v>2538</v>
      </c>
      <c r="I437" s="299"/>
      <c r="J437" s="346"/>
      <c r="K437" s="346"/>
      <c r="L437" s="346"/>
      <c r="M437" s="347"/>
      <c r="N437" s="1"/>
      <c r="O437" s="2"/>
      <c r="P437" s="194"/>
      <c r="Q437" s="343" t="str">
        <f t="shared" si="55"/>
        <v/>
      </c>
      <c r="R437" s="210" t="str">
        <f t="shared" si="56"/>
        <v/>
      </c>
      <c r="S437" s="211" t="str">
        <f t="shared" si="57"/>
        <v/>
      </c>
      <c r="T437" s="215"/>
      <c r="U437" s="213">
        <f t="shared" si="58"/>
        <v>0</v>
      </c>
      <c r="V437" s="217">
        <f t="shared" si="59"/>
        <v>0</v>
      </c>
      <c r="W437" s="215"/>
      <c r="X437" s="215"/>
      <c r="Y437" s="213">
        <f>IF(AB437="Y",COUNT(#REF!), "")</f>
        <v>0</v>
      </c>
      <c r="Z437" s="32"/>
      <c r="AA437" s="66" t="s">
        <v>1049</v>
      </c>
      <c r="AB437" s="64" t="s">
        <v>59</v>
      </c>
      <c r="AC437" s="68">
        <v>50.689233999999999</v>
      </c>
      <c r="AD437" s="68">
        <v>-120.32580299999999</v>
      </c>
      <c r="AE437" s="65" t="s">
        <v>1051</v>
      </c>
      <c r="AF437" s="66">
        <v>8378</v>
      </c>
      <c r="AG437" s="66" t="s">
        <v>61</v>
      </c>
      <c r="AH437" s="66">
        <v>22684</v>
      </c>
      <c r="AI437" s="66">
        <v>11949</v>
      </c>
      <c r="AJ437" s="66" t="s">
        <v>62</v>
      </c>
      <c r="AK437" s="66" t="s">
        <v>57</v>
      </c>
      <c r="AL437" s="66" t="s">
        <v>57</v>
      </c>
      <c r="AM437" s="66" t="s">
        <v>63</v>
      </c>
      <c r="AN437" s="63" t="str">
        <f t="shared" si="60"/>
        <v>Kamloops*</v>
      </c>
      <c r="AO437" s="67" t="str">
        <f t="shared" si="61"/>
        <v>FALSE</v>
      </c>
      <c r="AP437" s="67" t="str">
        <f t="shared" si="62"/>
        <v>FALSE</v>
      </c>
    </row>
    <row r="438" spans="2:42" x14ac:dyDescent="0.25">
      <c r="B438" s="174">
        <v>8379</v>
      </c>
      <c r="C438" s="6" t="str">
        <f t="shared" si="54"/>
        <v>Tranquille</v>
      </c>
      <c r="D438" s="4" t="s">
        <v>57</v>
      </c>
      <c r="E438" s="5" t="s">
        <v>57</v>
      </c>
      <c r="F438" s="5" t="s">
        <v>62</v>
      </c>
      <c r="G438" s="5" t="s">
        <v>2550</v>
      </c>
      <c r="H438" s="5" t="s">
        <v>2538</v>
      </c>
      <c r="I438" s="299"/>
      <c r="J438" s="346"/>
      <c r="K438" s="346"/>
      <c r="L438" s="346"/>
      <c r="M438" s="347"/>
      <c r="N438" s="1"/>
      <c r="O438" s="2"/>
      <c r="P438" s="194"/>
      <c r="Q438" s="343" t="str">
        <f t="shared" si="55"/>
        <v/>
      </c>
      <c r="R438" s="210" t="str">
        <f t="shared" si="56"/>
        <v/>
      </c>
      <c r="S438" s="211" t="str">
        <f t="shared" si="57"/>
        <v/>
      </c>
      <c r="T438" s="215"/>
      <c r="U438" s="213">
        <f t="shared" si="58"/>
        <v>0</v>
      </c>
      <c r="V438" s="217">
        <f t="shared" si="59"/>
        <v>0</v>
      </c>
      <c r="W438" s="215"/>
      <c r="X438" s="215"/>
      <c r="Y438" s="213" t="str">
        <f>IF(AB438="Y",COUNT(#REF!), "")</f>
        <v/>
      </c>
      <c r="Z438" s="32"/>
      <c r="AA438" s="66" t="s">
        <v>2232</v>
      </c>
      <c r="AB438" s="66" t="s">
        <v>72</v>
      </c>
      <c r="AC438" s="68">
        <v>50.720004000000003</v>
      </c>
      <c r="AD438" s="68">
        <v>-120.52080100000001</v>
      </c>
      <c r="AE438" s="65" t="s">
        <v>2233</v>
      </c>
      <c r="AF438" s="66">
        <v>8379</v>
      </c>
      <c r="AG438" s="66" t="s">
        <v>74</v>
      </c>
      <c r="AH438" s="66">
        <v>15</v>
      </c>
      <c r="AI438" s="66">
        <v>30</v>
      </c>
      <c r="AJ438" s="66" t="s">
        <v>57</v>
      </c>
      <c r="AK438" s="66" t="s">
        <v>62</v>
      </c>
      <c r="AL438" s="66" t="s">
        <v>57</v>
      </c>
      <c r="AM438" s="66" t="s">
        <v>63</v>
      </c>
      <c r="AN438" s="63" t="str">
        <f t="shared" si="60"/>
        <v>Tranquille</v>
      </c>
      <c r="AO438" s="67" t="str">
        <f t="shared" si="61"/>
        <v>FALSE</v>
      </c>
      <c r="AP438" s="67" t="str">
        <f t="shared" si="62"/>
        <v>FALSE</v>
      </c>
    </row>
    <row r="439" spans="2:42" x14ac:dyDescent="0.25">
      <c r="B439" s="174">
        <v>8380</v>
      </c>
      <c r="C439" s="6" t="str">
        <f t="shared" si="54"/>
        <v>Savona</v>
      </c>
      <c r="D439" s="4" t="s">
        <v>57</v>
      </c>
      <c r="E439" s="5" t="s">
        <v>62</v>
      </c>
      <c r="F439" s="5" t="s">
        <v>62</v>
      </c>
      <c r="G439" s="5" t="s">
        <v>2550</v>
      </c>
      <c r="H439" s="5" t="s">
        <v>2538</v>
      </c>
      <c r="I439" s="299"/>
      <c r="J439" s="346"/>
      <c r="K439" s="346"/>
      <c r="L439" s="346"/>
      <c r="M439" s="347"/>
      <c r="N439" s="1"/>
      <c r="O439" s="2"/>
      <c r="P439" s="194"/>
      <c r="Q439" s="343" t="str">
        <f t="shared" si="55"/>
        <v/>
      </c>
      <c r="R439" s="210" t="str">
        <f t="shared" si="56"/>
        <v/>
      </c>
      <c r="S439" s="211" t="str">
        <f t="shared" si="57"/>
        <v/>
      </c>
      <c r="T439" s="215"/>
      <c r="U439" s="213">
        <f t="shared" si="58"/>
        <v>0</v>
      </c>
      <c r="V439" s="217">
        <f t="shared" si="59"/>
        <v>0</v>
      </c>
      <c r="W439" s="215"/>
      <c r="X439" s="215"/>
      <c r="Y439" s="213" t="str">
        <f>IF(AB439="Y",COUNT(#REF!), "")</f>
        <v/>
      </c>
      <c r="Z439" s="32"/>
      <c r="AA439" s="66" t="s">
        <v>1865</v>
      </c>
      <c r="AB439" s="66" t="s">
        <v>72</v>
      </c>
      <c r="AC439" s="68">
        <v>50.751109999999997</v>
      </c>
      <c r="AD439" s="68">
        <v>-120.84052699999999</v>
      </c>
      <c r="AE439" s="65" t="s">
        <v>1866</v>
      </c>
      <c r="AF439" s="66">
        <v>8380</v>
      </c>
      <c r="AG439" s="66" t="s">
        <v>74</v>
      </c>
      <c r="AH439" s="66">
        <v>473</v>
      </c>
      <c r="AI439" s="66">
        <v>257</v>
      </c>
      <c r="AJ439" s="66" t="s">
        <v>57</v>
      </c>
      <c r="AK439" s="66" t="s">
        <v>62</v>
      </c>
      <c r="AL439" s="66" t="s">
        <v>62</v>
      </c>
      <c r="AM439" s="66" t="s">
        <v>63</v>
      </c>
      <c r="AN439" s="63" t="str">
        <f t="shared" si="60"/>
        <v>Savona</v>
      </c>
      <c r="AO439" s="67" t="str">
        <f t="shared" si="61"/>
        <v>FALSE</v>
      </c>
      <c r="AP439" s="67" t="str">
        <f t="shared" si="62"/>
        <v>FALSE</v>
      </c>
    </row>
    <row r="440" spans="2:42" x14ac:dyDescent="0.25">
      <c r="B440" s="174">
        <v>8381</v>
      </c>
      <c r="C440" s="6" t="str">
        <f t="shared" si="54"/>
        <v>Cherry Creek</v>
      </c>
      <c r="D440" s="4" t="s">
        <v>57</v>
      </c>
      <c r="E440" s="5" t="s">
        <v>57</v>
      </c>
      <c r="F440" s="5" t="s">
        <v>62</v>
      </c>
      <c r="G440" s="5" t="s">
        <v>2550</v>
      </c>
      <c r="H440" s="5" t="s">
        <v>2538</v>
      </c>
      <c r="I440" s="299"/>
      <c r="J440" s="346"/>
      <c r="K440" s="346"/>
      <c r="L440" s="346"/>
      <c r="M440" s="347"/>
      <c r="N440" s="1"/>
      <c r="O440" s="2"/>
      <c r="P440" s="194"/>
      <c r="Q440" s="343" t="str">
        <f t="shared" si="55"/>
        <v/>
      </c>
      <c r="R440" s="210" t="str">
        <f t="shared" si="56"/>
        <v/>
      </c>
      <c r="S440" s="211" t="str">
        <f t="shared" si="57"/>
        <v/>
      </c>
      <c r="T440" s="215"/>
      <c r="U440" s="213">
        <f t="shared" si="58"/>
        <v>0</v>
      </c>
      <c r="V440" s="217">
        <f t="shared" si="59"/>
        <v>0</v>
      </c>
      <c r="W440" s="215"/>
      <c r="X440" s="215"/>
      <c r="Y440" s="213" t="str">
        <f>IF(AB440="Y",COUNT(#REF!), "")</f>
        <v/>
      </c>
      <c r="Z440" s="32"/>
      <c r="AA440" s="66" t="s">
        <v>459</v>
      </c>
      <c r="AB440" s="64" t="s">
        <v>72</v>
      </c>
      <c r="AC440" s="68">
        <v>50.712499999999999</v>
      </c>
      <c r="AD440" s="68">
        <v>-120.62499800000001</v>
      </c>
      <c r="AE440" s="65" t="s">
        <v>460</v>
      </c>
      <c r="AF440" s="66">
        <v>8381</v>
      </c>
      <c r="AG440" s="66" t="s">
        <v>74</v>
      </c>
      <c r="AH440" s="66">
        <v>202</v>
      </c>
      <c r="AI440" s="66">
        <v>92</v>
      </c>
      <c r="AJ440" s="66" t="s">
        <v>57</v>
      </c>
      <c r="AK440" s="66" t="s">
        <v>62</v>
      </c>
      <c r="AL440" s="66" t="s">
        <v>57</v>
      </c>
      <c r="AM440" s="66" t="s">
        <v>63</v>
      </c>
      <c r="AN440" s="63" t="str">
        <f t="shared" si="60"/>
        <v>Cherry Creek</v>
      </c>
      <c r="AO440" s="67" t="str">
        <f t="shared" si="61"/>
        <v>FALSE</v>
      </c>
      <c r="AP440" s="67" t="str">
        <f t="shared" si="62"/>
        <v>FALSE</v>
      </c>
    </row>
    <row r="441" spans="2:42" x14ac:dyDescent="0.25">
      <c r="B441" s="174">
        <v>8382</v>
      </c>
      <c r="C441" s="6" t="str">
        <f t="shared" si="54"/>
        <v>Hustalen 1 (Adams Lake)*</v>
      </c>
      <c r="D441" s="4" t="s">
        <v>57</v>
      </c>
      <c r="E441" s="5" t="s">
        <v>62</v>
      </c>
      <c r="F441" s="5" t="s">
        <v>62</v>
      </c>
      <c r="G441" s="5" t="s">
        <v>2551</v>
      </c>
      <c r="H441" s="5" t="s">
        <v>2538</v>
      </c>
      <c r="I441" s="299"/>
      <c r="J441" s="346"/>
      <c r="K441" s="346"/>
      <c r="L441" s="346"/>
      <c r="M441" s="347"/>
      <c r="N441" s="1"/>
      <c r="O441" s="2"/>
      <c r="P441" s="194"/>
      <c r="Q441" s="343" t="str">
        <f t="shared" si="55"/>
        <v/>
      </c>
      <c r="R441" s="210" t="str">
        <f t="shared" si="56"/>
        <v/>
      </c>
      <c r="S441" s="211" t="str">
        <f t="shared" si="57"/>
        <v/>
      </c>
      <c r="T441" s="215"/>
      <c r="U441" s="213">
        <f t="shared" si="58"/>
        <v>0</v>
      </c>
      <c r="V441" s="217">
        <f t="shared" si="59"/>
        <v>0</v>
      </c>
      <c r="W441" s="215"/>
      <c r="X441" s="215"/>
      <c r="Y441" s="213">
        <f>IF(AB441="Y",COUNT(#REF!), "")</f>
        <v>0</v>
      </c>
      <c r="Z441" s="32"/>
      <c r="AA441" s="66" t="s">
        <v>1017</v>
      </c>
      <c r="AB441" s="64" t="s">
        <v>59</v>
      </c>
      <c r="AC441" s="68">
        <v>50.953249999999997</v>
      </c>
      <c r="AD441" s="68">
        <v>-119.66673611</v>
      </c>
      <c r="AE441" s="65" t="s">
        <v>1018</v>
      </c>
      <c r="AF441" s="66">
        <v>8382</v>
      </c>
      <c r="AG441" s="66" t="s">
        <v>66</v>
      </c>
      <c r="AH441" s="66">
        <v>21</v>
      </c>
      <c r="AI441" s="66">
        <v>34</v>
      </c>
      <c r="AJ441" s="66" t="s">
        <v>57</v>
      </c>
      <c r="AK441" s="66" t="s">
        <v>62</v>
      </c>
      <c r="AL441" s="66" t="s">
        <v>57</v>
      </c>
      <c r="AM441" s="66" t="s">
        <v>63</v>
      </c>
      <c r="AN441" s="63" t="str">
        <f t="shared" si="60"/>
        <v>Hustalen 1 (Adams Lake)*</v>
      </c>
      <c r="AO441" s="67" t="str">
        <f t="shared" si="61"/>
        <v>FALSE</v>
      </c>
      <c r="AP441" s="67" t="str">
        <f t="shared" si="62"/>
        <v>FALSE</v>
      </c>
    </row>
    <row r="442" spans="2:42" x14ac:dyDescent="0.25">
      <c r="B442" s="174">
        <v>8383</v>
      </c>
      <c r="C442" s="6" t="str">
        <f t="shared" si="54"/>
        <v>Lac Le Jeune</v>
      </c>
      <c r="D442" s="4" t="s">
        <v>57</v>
      </c>
      <c r="E442" s="5" t="s">
        <v>57</v>
      </c>
      <c r="F442" s="5" t="s">
        <v>62</v>
      </c>
      <c r="G442" s="5" t="s">
        <v>2550</v>
      </c>
      <c r="H442" s="5" t="s">
        <v>2538</v>
      </c>
      <c r="I442" s="299"/>
      <c r="J442" s="346"/>
      <c r="K442" s="346"/>
      <c r="L442" s="346"/>
      <c r="M442" s="347"/>
      <c r="N442" s="1"/>
      <c r="O442" s="2"/>
      <c r="P442" s="194"/>
      <c r="Q442" s="343" t="str">
        <f t="shared" si="55"/>
        <v/>
      </c>
      <c r="R442" s="210" t="str">
        <f t="shared" si="56"/>
        <v/>
      </c>
      <c r="S442" s="211" t="str">
        <f t="shared" si="57"/>
        <v/>
      </c>
      <c r="T442" s="215"/>
      <c r="U442" s="213">
        <f t="shared" si="58"/>
        <v>0</v>
      </c>
      <c r="V442" s="217">
        <f t="shared" si="59"/>
        <v>0</v>
      </c>
      <c r="W442" s="215"/>
      <c r="X442" s="215"/>
      <c r="Y442" s="213" t="str">
        <f>IF(AB442="Y",COUNT(#REF!), "")</f>
        <v/>
      </c>
      <c r="Z442" s="32"/>
      <c r="AA442" s="66" t="s">
        <v>1155</v>
      </c>
      <c r="AB442" s="64" t="s">
        <v>72</v>
      </c>
      <c r="AC442" s="68">
        <v>50.481712000000002</v>
      </c>
      <c r="AD442" s="68">
        <v>-120.49301699999999</v>
      </c>
      <c r="AE442" s="65" t="s">
        <v>1156</v>
      </c>
      <c r="AF442" s="66">
        <v>8383</v>
      </c>
      <c r="AG442" s="66" t="s">
        <v>74</v>
      </c>
      <c r="AH442" s="66">
        <v>180</v>
      </c>
      <c r="AI442" s="66">
        <v>111</v>
      </c>
      <c r="AJ442" s="66" t="s">
        <v>57</v>
      </c>
      <c r="AK442" s="66" t="s">
        <v>62</v>
      </c>
      <c r="AL442" s="66" t="s">
        <v>62</v>
      </c>
      <c r="AM442" s="66" t="s">
        <v>63</v>
      </c>
      <c r="AN442" s="63" t="str">
        <f t="shared" si="60"/>
        <v>Lac Le Jeune</v>
      </c>
      <c r="AO442" s="67" t="str">
        <f t="shared" si="61"/>
        <v>FALSE</v>
      </c>
      <c r="AP442" s="67" t="str">
        <f t="shared" si="62"/>
        <v>FALSE</v>
      </c>
    </row>
    <row r="443" spans="2:42" x14ac:dyDescent="0.25">
      <c r="B443" s="174">
        <v>8384</v>
      </c>
      <c r="C443" s="6" t="str">
        <f t="shared" si="54"/>
        <v>Stump Lake</v>
      </c>
      <c r="D443" s="4" t="s">
        <v>57</v>
      </c>
      <c r="E443" s="5" t="s">
        <v>57</v>
      </c>
      <c r="F443" s="5" t="s">
        <v>57</v>
      </c>
      <c r="G443" s="5" t="s">
        <v>2550</v>
      </c>
      <c r="H443" s="5" t="s">
        <v>2538</v>
      </c>
      <c r="I443" s="299"/>
      <c r="J443" s="346"/>
      <c r="K443" s="346"/>
      <c r="L443" s="346"/>
      <c r="M443" s="347"/>
      <c r="N443" s="1"/>
      <c r="O443" s="2"/>
      <c r="P443" s="194"/>
      <c r="Q443" s="343" t="str">
        <f t="shared" si="55"/>
        <v/>
      </c>
      <c r="R443" s="210" t="str">
        <f t="shared" si="56"/>
        <v/>
      </c>
      <c r="S443" s="211" t="str">
        <f t="shared" si="57"/>
        <v/>
      </c>
      <c r="T443" s="215"/>
      <c r="U443" s="213">
        <f t="shared" si="58"/>
        <v>0</v>
      </c>
      <c r="V443" s="217">
        <f t="shared" si="59"/>
        <v>0</v>
      </c>
      <c r="W443" s="215"/>
      <c r="X443" s="215"/>
      <c r="Y443" s="213" t="str">
        <f>IF(AB443="Y",COUNT(#REF!), "")</f>
        <v/>
      </c>
      <c r="Z443" s="32"/>
      <c r="AA443" s="64" t="s">
        <v>2099</v>
      </c>
      <c r="AB443" s="66" t="s">
        <v>72</v>
      </c>
      <c r="AC443" s="65">
        <v>50.388316000000003</v>
      </c>
      <c r="AD443" s="65">
        <v>-120.32779499999999</v>
      </c>
      <c r="AE443" s="65" t="s">
        <v>2100</v>
      </c>
      <c r="AF443" s="64">
        <v>8384</v>
      </c>
      <c r="AG443" s="64" t="s">
        <v>74</v>
      </c>
      <c r="AH443" s="64">
        <v>20</v>
      </c>
      <c r="AI443" s="64">
        <v>38</v>
      </c>
      <c r="AJ443" s="64" t="s">
        <v>57</v>
      </c>
      <c r="AK443" s="64" t="s">
        <v>62</v>
      </c>
      <c r="AL443" s="66" t="s">
        <v>57</v>
      </c>
      <c r="AM443" s="66" t="s">
        <v>63</v>
      </c>
      <c r="AN443" s="63" t="str">
        <f t="shared" si="60"/>
        <v>Stump Lake</v>
      </c>
      <c r="AO443" s="67" t="str">
        <f t="shared" si="61"/>
        <v>FALSE</v>
      </c>
      <c r="AP443" s="67" t="str">
        <f t="shared" si="62"/>
        <v>FALSE</v>
      </c>
    </row>
    <row r="444" spans="2:42" x14ac:dyDescent="0.25">
      <c r="B444" s="174">
        <v>8385</v>
      </c>
      <c r="C444" s="6" t="str">
        <f t="shared" si="54"/>
        <v>Douglas Lake</v>
      </c>
      <c r="D444" s="4" t="s">
        <v>57</v>
      </c>
      <c r="E444" s="5" t="s">
        <v>57</v>
      </c>
      <c r="F444" s="5" t="s">
        <v>57</v>
      </c>
      <c r="G444" s="5" t="s">
        <v>2550</v>
      </c>
      <c r="H444" s="5" t="s">
        <v>2538</v>
      </c>
      <c r="I444" s="299"/>
      <c r="J444" s="346"/>
      <c r="K444" s="346"/>
      <c r="L444" s="346"/>
      <c r="M444" s="347"/>
      <c r="N444" s="1"/>
      <c r="O444" s="2"/>
      <c r="P444" s="194"/>
      <c r="Q444" s="343" t="str">
        <f t="shared" si="55"/>
        <v/>
      </c>
      <c r="R444" s="210" t="str">
        <f t="shared" si="56"/>
        <v/>
      </c>
      <c r="S444" s="211" t="str">
        <f t="shared" si="57"/>
        <v/>
      </c>
      <c r="T444" s="215"/>
      <c r="U444" s="213">
        <f t="shared" si="58"/>
        <v>0</v>
      </c>
      <c r="V444" s="217">
        <f t="shared" si="59"/>
        <v>0</v>
      </c>
      <c r="W444" s="215"/>
      <c r="X444" s="215"/>
      <c r="Y444" s="213" t="str">
        <f>IF(AB444="Y",COUNT(#REF!), "")</f>
        <v/>
      </c>
      <c r="Z444" s="32"/>
      <c r="AA444" s="64" t="s">
        <v>654</v>
      </c>
      <c r="AB444" s="64" t="s">
        <v>72</v>
      </c>
      <c r="AC444" s="65">
        <v>50.166699999999999</v>
      </c>
      <c r="AD444" s="65">
        <v>-120.2</v>
      </c>
      <c r="AE444" s="65" t="s">
        <v>655</v>
      </c>
      <c r="AF444" s="64">
        <v>8385</v>
      </c>
      <c r="AG444" s="64" t="s">
        <v>74</v>
      </c>
      <c r="AH444" s="64">
        <v>23</v>
      </c>
      <c r="AI444" s="64">
        <v>28</v>
      </c>
      <c r="AJ444" s="64" t="s">
        <v>57</v>
      </c>
      <c r="AK444" s="64" t="s">
        <v>62</v>
      </c>
      <c r="AL444" s="66" t="s">
        <v>57</v>
      </c>
      <c r="AM444" s="66" t="s">
        <v>63</v>
      </c>
      <c r="AN444" s="63" t="str">
        <f t="shared" si="60"/>
        <v>Douglas Lake</v>
      </c>
      <c r="AO444" s="67" t="str">
        <f t="shared" si="61"/>
        <v>FALSE</v>
      </c>
      <c r="AP444" s="67" t="str">
        <f t="shared" si="62"/>
        <v>FALSE</v>
      </c>
    </row>
    <row r="445" spans="2:42" x14ac:dyDescent="0.25">
      <c r="B445" s="174">
        <v>8387</v>
      </c>
      <c r="C445" s="6" t="str">
        <f t="shared" si="54"/>
        <v>Black Pines</v>
      </c>
      <c r="D445" s="4" t="s">
        <v>57</v>
      </c>
      <c r="E445" s="5" t="s">
        <v>57</v>
      </c>
      <c r="F445" s="5" t="s">
        <v>57</v>
      </c>
      <c r="G445" s="5" t="s">
        <v>2550</v>
      </c>
      <c r="H445" s="5" t="s">
        <v>2538</v>
      </c>
      <c r="I445" s="299"/>
      <c r="J445" s="346"/>
      <c r="K445" s="346"/>
      <c r="L445" s="346"/>
      <c r="M445" s="347"/>
      <c r="N445" s="1"/>
      <c r="O445" s="2"/>
      <c r="P445" s="194"/>
      <c r="Q445" s="343" t="str">
        <f t="shared" si="55"/>
        <v/>
      </c>
      <c r="R445" s="210" t="str">
        <f t="shared" si="56"/>
        <v/>
      </c>
      <c r="S445" s="211" t="str">
        <f t="shared" si="57"/>
        <v/>
      </c>
      <c r="T445" s="215"/>
      <c r="U445" s="213">
        <f t="shared" si="58"/>
        <v>0</v>
      </c>
      <c r="V445" s="217">
        <f t="shared" si="59"/>
        <v>0</v>
      </c>
      <c r="W445" s="215"/>
      <c r="X445" s="215"/>
      <c r="Y445" s="213" t="str">
        <f>IF(AB445="Y",COUNT(#REF!), "")</f>
        <v/>
      </c>
      <c r="Z445" s="32"/>
      <c r="AA445" s="66" t="s">
        <v>253</v>
      </c>
      <c r="AB445" s="66" t="s">
        <v>72</v>
      </c>
      <c r="AC445" s="68">
        <v>50.933875</v>
      </c>
      <c r="AD445" s="68">
        <v>-120.25837799999999</v>
      </c>
      <c r="AE445" s="65" t="s">
        <v>254</v>
      </c>
      <c r="AF445" s="66">
        <v>8387</v>
      </c>
      <c r="AG445" s="66" t="s">
        <v>74</v>
      </c>
      <c r="AH445" s="66">
        <v>131</v>
      </c>
      <c r="AI445" s="66">
        <v>53</v>
      </c>
      <c r="AJ445" s="66" t="s">
        <v>57</v>
      </c>
      <c r="AK445" s="66" t="s">
        <v>62</v>
      </c>
      <c r="AL445" s="66" t="s">
        <v>57</v>
      </c>
      <c r="AM445" s="66" t="s">
        <v>63</v>
      </c>
      <c r="AN445" s="63" t="str">
        <f t="shared" si="60"/>
        <v>Black Pines</v>
      </c>
      <c r="AO445" s="67" t="str">
        <f t="shared" si="61"/>
        <v>FALSE</v>
      </c>
      <c r="AP445" s="67" t="str">
        <f t="shared" si="62"/>
        <v>FALSE</v>
      </c>
    </row>
    <row r="446" spans="2:42" x14ac:dyDescent="0.25">
      <c r="B446" s="174">
        <v>8389</v>
      </c>
      <c r="C446" s="6" t="str">
        <f t="shared" si="54"/>
        <v>Cahilty</v>
      </c>
      <c r="D446" s="4" t="s">
        <v>57</v>
      </c>
      <c r="E446" s="5" t="s">
        <v>57</v>
      </c>
      <c r="F446" s="5" t="s">
        <v>57</v>
      </c>
      <c r="G446" s="5" t="s">
        <v>2550</v>
      </c>
      <c r="H446" s="5" t="s">
        <v>2538</v>
      </c>
      <c r="I446" s="299"/>
      <c r="J446" s="346"/>
      <c r="K446" s="346"/>
      <c r="L446" s="346"/>
      <c r="M446" s="347"/>
      <c r="N446" s="1"/>
      <c r="O446" s="2"/>
      <c r="P446" s="194"/>
      <c r="Q446" s="343" t="str">
        <f t="shared" si="55"/>
        <v/>
      </c>
      <c r="R446" s="210" t="str">
        <f t="shared" si="56"/>
        <v/>
      </c>
      <c r="S446" s="211" t="str">
        <f t="shared" si="57"/>
        <v/>
      </c>
      <c r="T446" s="215"/>
      <c r="U446" s="213">
        <f t="shared" si="58"/>
        <v>0</v>
      </c>
      <c r="V446" s="217">
        <f t="shared" si="59"/>
        <v>0</v>
      </c>
      <c r="W446" s="215"/>
      <c r="X446" s="215"/>
      <c r="Y446" s="213" t="str">
        <f>IF(AB446="Y",COUNT(#REF!), "")</f>
        <v/>
      </c>
      <c r="Z446" s="32"/>
      <c r="AA446" s="66" t="s">
        <v>377</v>
      </c>
      <c r="AB446" s="64" t="s">
        <v>72</v>
      </c>
      <c r="AC446" s="68">
        <v>50.949998999999998</v>
      </c>
      <c r="AD446" s="68">
        <v>-120.016701</v>
      </c>
      <c r="AE446" s="65" t="s">
        <v>378</v>
      </c>
      <c r="AF446" s="66">
        <v>8389</v>
      </c>
      <c r="AG446" s="66" t="s">
        <v>74</v>
      </c>
      <c r="AH446" s="66">
        <v>12</v>
      </c>
      <c r="AI446" s="66">
        <v>7</v>
      </c>
      <c r="AJ446" s="66" t="s">
        <v>57</v>
      </c>
      <c r="AK446" s="66" t="s">
        <v>62</v>
      </c>
      <c r="AL446" s="66" t="s">
        <v>57</v>
      </c>
      <c r="AM446" s="66" t="s">
        <v>63</v>
      </c>
      <c r="AN446" s="63" t="str">
        <f t="shared" si="60"/>
        <v>Cahilty</v>
      </c>
      <c r="AO446" s="67" t="str">
        <f t="shared" si="61"/>
        <v>FALSE</v>
      </c>
      <c r="AP446" s="67" t="str">
        <f t="shared" si="62"/>
        <v>FALSE</v>
      </c>
    </row>
    <row r="447" spans="2:42" x14ac:dyDescent="0.25">
      <c r="B447" s="174">
        <v>8390</v>
      </c>
      <c r="C447" s="6" t="str">
        <f t="shared" si="54"/>
        <v>McLure</v>
      </c>
      <c r="D447" s="4" t="s">
        <v>57</v>
      </c>
      <c r="E447" s="5" t="s">
        <v>62</v>
      </c>
      <c r="F447" s="5" t="s">
        <v>62</v>
      </c>
      <c r="G447" s="5" t="s">
        <v>2550</v>
      </c>
      <c r="H447" s="5" t="s">
        <v>2538</v>
      </c>
      <c r="I447" s="299"/>
      <c r="J447" s="346"/>
      <c r="K447" s="346"/>
      <c r="L447" s="346"/>
      <c r="M447" s="347"/>
      <c r="N447" s="1"/>
      <c r="O447" s="2"/>
      <c r="P447" s="194"/>
      <c r="Q447" s="343" t="str">
        <f t="shared" si="55"/>
        <v/>
      </c>
      <c r="R447" s="210" t="str">
        <f t="shared" si="56"/>
        <v/>
      </c>
      <c r="S447" s="211" t="str">
        <f t="shared" si="57"/>
        <v/>
      </c>
      <c r="T447" s="215"/>
      <c r="U447" s="213">
        <f t="shared" si="58"/>
        <v>0</v>
      </c>
      <c r="V447" s="217">
        <f t="shared" si="59"/>
        <v>0</v>
      </c>
      <c r="W447" s="215"/>
      <c r="X447" s="215"/>
      <c r="Y447" s="213" t="str">
        <f>IF(AB447="Y",COUNT(#REF!), "")</f>
        <v/>
      </c>
      <c r="Z447" s="32"/>
      <c r="AA447" s="66" t="s">
        <v>1348</v>
      </c>
      <c r="AB447" s="64" t="s">
        <v>72</v>
      </c>
      <c r="AC447" s="68">
        <v>51.053897999999997</v>
      </c>
      <c r="AD447" s="68">
        <v>-120.22454999999999</v>
      </c>
      <c r="AE447" s="65" t="s">
        <v>1349</v>
      </c>
      <c r="AF447" s="66">
        <v>8390</v>
      </c>
      <c r="AG447" s="66" t="s">
        <v>74</v>
      </c>
      <c r="AH447" s="66">
        <v>113</v>
      </c>
      <c r="AI447" s="66">
        <v>53</v>
      </c>
      <c r="AJ447" s="66" t="s">
        <v>57</v>
      </c>
      <c r="AK447" s="66" t="s">
        <v>62</v>
      </c>
      <c r="AL447" s="66" t="s">
        <v>57</v>
      </c>
      <c r="AM447" s="66" t="s">
        <v>63</v>
      </c>
      <c r="AN447" s="63" t="str">
        <f t="shared" si="60"/>
        <v>McLure</v>
      </c>
      <c r="AO447" s="67" t="str">
        <f t="shared" si="61"/>
        <v>FALSE</v>
      </c>
      <c r="AP447" s="67" t="str">
        <f t="shared" si="62"/>
        <v>FALSE</v>
      </c>
    </row>
    <row r="448" spans="2:42" x14ac:dyDescent="0.25">
      <c r="B448" s="174">
        <v>8391</v>
      </c>
      <c r="C448" s="6" t="str">
        <f t="shared" si="54"/>
        <v>Louis Creek</v>
      </c>
      <c r="D448" s="4" t="s">
        <v>57</v>
      </c>
      <c r="E448" s="5" t="s">
        <v>57</v>
      </c>
      <c r="F448" s="5" t="s">
        <v>62</v>
      </c>
      <c r="G448" s="5" t="s">
        <v>2550</v>
      </c>
      <c r="H448" s="5" t="s">
        <v>2538</v>
      </c>
      <c r="I448" s="299"/>
      <c r="J448" s="346"/>
      <c r="K448" s="346"/>
      <c r="L448" s="346"/>
      <c r="M448" s="347"/>
      <c r="N448" s="1"/>
      <c r="O448" s="2"/>
      <c r="P448" s="194"/>
      <c r="Q448" s="343" t="str">
        <f t="shared" si="55"/>
        <v/>
      </c>
      <c r="R448" s="210" t="str">
        <f t="shared" si="56"/>
        <v/>
      </c>
      <c r="S448" s="211" t="str">
        <f t="shared" si="57"/>
        <v/>
      </c>
      <c r="T448" s="215"/>
      <c r="U448" s="213">
        <f t="shared" si="58"/>
        <v>0</v>
      </c>
      <c r="V448" s="217">
        <f t="shared" si="59"/>
        <v>0</v>
      </c>
      <c r="W448" s="215"/>
      <c r="X448" s="215"/>
      <c r="Y448" s="213" t="str">
        <f>IF(AB448="Y",COUNT(#REF!), "")</f>
        <v/>
      </c>
      <c r="Z448" s="32"/>
      <c r="AA448" s="66" t="s">
        <v>1246</v>
      </c>
      <c r="AB448" s="64" t="s">
        <v>72</v>
      </c>
      <c r="AC448" s="68">
        <v>51.140109000000002</v>
      </c>
      <c r="AD448" s="68">
        <v>-120.121611</v>
      </c>
      <c r="AE448" s="65" t="s">
        <v>1247</v>
      </c>
      <c r="AF448" s="66">
        <v>8391</v>
      </c>
      <c r="AG448" s="66" t="s">
        <v>74</v>
      </c>
      <c r="AH448" s="66">
        <v>93</v>
      </c>
      <c r="AI448" s="66">
        <v>52</v>
      </c>
      <c r="AJ448" s="66" t="s">
        <v>57</v>
      </c>
      <c r="AK448" s="66" t="s">
        <v>62</v>
      </c>
      <c r="AL448" s="66" t="s">
        <v>62</v>
      </c>
      <c r="AM448" s="66" t="s">
        <v>63</v>
      </c>
      <c r="AN448" s="63" t="str">
        <f t="shared" si="60"/>
        <v>Louis Creek</v>
      </c>
      <c r="AO448" s="67" t="str">
        <f t="shared" si="61"/>
        <v>FALSE</v>
      </c>
      <c r="AP448" s="67" t="str">
        <f t="shared" si="62"/>
        <v>FALSE</v>
      </c>
    </row>
    <row r="449" spans="2:42" x14ac:dyDescent="0.25">
      <c r="B449" s="174">
        <v>8392</v>
      </c>
      <c r="C449" s="6" t="str">
        <f t="shared" si="54"/>
        <v>Barriere</v>
      </c>
      <c r="D449" s="4" t="s">
        <v>57</v>
      </c>
      <c r="E449" s="5" t="s">
        <v>57</v>
      </c>
      <c r="F449" s="5" t="s">
        <v>62</v>
      </c>
      <c r="G449" s="5" t="s">
        <v>2550</v>
      </c>
      <c r="H449" s="5" t="s">
        <v>2538</v>
      </c>
      <c r="I449" s="299"/>
      <c r="J449" s="346"/>
      <c r="K449" s="346"/>
      <c r="L449" s="346"/>
      <c r="M449" s="347"/>
      <c r="N449" s="1"/>
      <c r="O449" s="2"/>
      <c r="P449" s="194"/>
      <c r="Q449" s="343" t="str">
        <f t="shared" si="55"/>
        <v/>
      </c>
      <c r="R449" s="210" t="str">
        <f t="shared" si="56"/>
        <v/>
      </c>
      <c r="S449" s="211" t="str">
        <f t="shared" si="57"/>
        <v/>
      </c>
      <c r="T449" s="215"/>
      <c r="U449" s="213">
        <f t="shared" si="58"/>
        <v>0</v>
      </c>
      <c r="V449" s="217">
        <f t="shared" si="59"/>
        <v>0</v>
      </c>
      <c r="W449" s="215"/>
      <c r="X449" s="215"/>
      <c r="Y449" s="213" t="str">
        <f>IF(AB449="Y",COUNT(#REF!), "")</f>
        <v/>
      </c>
      <c r="Z449" s="32"/>
      <c r="AA449" s="64" t="s">
        <v>197</v>
      </c>
      <c r="AB449" s="64" t="s">
        <v>72</v>
      </c>
      <c r="AC449" s="65">
        <v>51.181910000000002</v>
      </c>
      <c r="AD449" s="65">
        <v>-120.13341</v>
      </c>
      <c r="AE449" s="65" t="s">
        <v>198</v>
      </c>
      <c r="AF449" s="64">
        <v>8392</v>
      </c>
      <c r="AG449" s="64" t="s">
        <v>74</v>
      </c>
      <c r="AH449" s="64">
        <v>928</v>
      </c>
      <c r="AI449" s="64">
        <v>438</v>
      </c>
      <c r="AJ449" s="64" t="s">
        <v>57</v>
      </c>
      <c r="AK449" s="64" t="s">
        <v>62</v>
      </c>
      <c r="AL449" s="66" t="s">
        <v>62</v>
      </c>
      <c r="AM449" s="66" t="s">
        <v>63</v>
      </c>
      <c r="AN449" s="63" t="str">
        <f t="shared" si="60"/>
        <v>Barriere</v>
      </c>
      <c r="AO449" s="67" t="str">
        <f t="shared" si="61"/>
        <v>FALSE</v>
      </c>
      <c r="AP449" s="67" t="str">
        <f t="shared" si="62"/>
        <v>FALSE</v>
      </c>
    </row>
    <row r="450" spans="2:42" x14ac:dyDescent="0.25">
      <c r="B450" s="174">
        <v>8393</v>
      </c>
      <c r="C450" s="6" t="str">
        <f t="shared" si="54"/>
        <v>Chinook Cove</v>
      </c>
      <c r="D450" s="4" t="s">
        <v>57</v>
      </c>
      <c r="E450" s="5" t="s">
        <v>57</v>
      </c>
      <c r="F450" s="5" t="s">
        <v>62</v>
      </c>
      <c r="G450" s="5" t="s">
        <v>2550</v>
      </c>
      <c r="H450" s="5" t="s">
        <v>2538</v>
      </c>
      <c r="I450" s="299"/>
      <c r="J450" s="346"/>
      <c r="K450" s="346"/>
      <c r="L450" s="346"/>
      <c r="M450" s="347"/>
      <c r="N450" s="1"/>
      <c r="O450" s="2"/>
      <c r="P450" s="194"/>
      <c r="Q450" s="343" t="str">
        <f t="shared" si="55"/>
        <v/>
      </c>
      <c r="R450" s="210" t="str">
        <f t="shared" si="56"/>
        <v/>
      </c>
      <c r="S450" s="211" t="str">
        <f t="shared" si="57"/>
        <v/>
      </c>
      <c r="T450" s="215"/>
      <c r="U450" s="213">
        <f t="shared" si="58"/>
        <v>0</v>
      </c>
      <c r="V450" s="217">
        <f t="shared" si="59"/>
        <v>0</v>
      </c>
      <c r="W450" s="215"/>
      <c r="X450" s="215"/>
      <c r="Y450" s="213" t="str">
        <f>IF(AB450="Y",COUNT(#REF!), "")</f>
        <v/>
      </c>
      <c r="Z450" s="32"/>
      <c r="AA450" s="66" t="s">
        <v>480</v>
      </c>
      <c r="AB450" s="64" t="s">
        <v>72</v>
      </c>
      <c r="AC450" s="68">
        <v>51.233299000000002</v>
      </c>
      <c r="AD450" s="68">
        <v>-120.16670000000001</v>
      </c>
      <c r="AE450" s="65" t="s">
        <v>481</v>
      </c>
      <c r="AF450" s="66">
        <v>8393</v>
      </c>
      <c r="AG450" s="66" t="s">
        <v>74</v>
      </c>
      <c r="AH450" s="66">
        <v>148</v>
      </c>
      <c r="AI450" s="66">
        <v>72</v>
      </c>
      <c r="AJ450" s="66" t="s">
        <v>57</v>
      </c>
      <c r="AK450" s="66" t="s">
        <v>62</v>
      </c>
      <c r="AL450" s="66" t="s">
        <v>57</v>
      </c>
      <c r="AM450" s="66" t="s">
        <v>63</v>
      </c>
      <c r="AN450" s="63" t="str">
        <f t="shared" si="60"/>
        <v>Chinook Cove</v>
      </c>
      <c r="AO450" s="67" t="str">
        <f t="shared" si="61"/>
        <v>FALSE</v>
      </c>
      <c r="AP450" s="67" t="str">
        <f t="shared" si="62"/>
        <v>FALSE</v>
      </c>
    </row>
    <row r="451" spans="2:42" x14ac:dyDescent="0.25">
      <c r="B451" s="174">
        <v>8394</v>
      </c>
      <c r="C451" s="6" t="str">
        <f t="shared" si="54"/>
        <v>Simpcw*</v>
      </c>
      <c r="D451" s="4" t="s">
        <v>57</v>
      </c>
      <c r="E451" s="5" t="s">
        <v>57</v>
      </c>
      <c r="F451" s="5" t="s">
        <v>62</v>
      </c>
      <c r="G451" s="5" t="s">
        <v>2550</v>
      </c>
      <c r="H451" s="5" t="s">
        <v>2538</v>
      </c>
      <c r="I451" s="299"/>
      <c r="J451" s="346"/>
      <c r="K451" s="346"/>
      <c r="L451" s="346"/>
      <c r="M451" s="347"/>
      <c r="N451" s="1"/>
      <c r="O451" s="2"/>
      <c r="P451" s="194"/>
      <c r="Q451" s="343" t="str">
        <f t="shared" si="55"/>
        <v/>
      </c>
      <c r="R451" s="210" t="str">
        <f t="shared" si="56"/>
        <v/>
      </c>
      <c r="S451" s="211" t="str">
        <f t="shared" si="57"/>
        <v/>
      </c>
      <c r="T451" s="215"/>
      <c r="U451" s="213">
        <f t="shared" si="58"/>
        <v>0</v>
      </c>
      <c r="V451" s="217">
        <f t="shared" si="59"/>
        <v>0</v>
      </c>
      <c r="W451" s="215"/>
      <c r="X451" s="215"/>
      <c r="Y451" s="213">
        <f>IF(AB451="Y",COUNT(#REF!), "")</f>
        <v>0</v>
      </c>
      <c r="Z451" s="32"/>
      <c r="AA451" s="66" t="s">
        <v>1956</v>
      </c>
      <c r="AB451" s="64" t="s">
        <v>59</v>
      </c>
      <c r="AC451" s="68">
        <v>51.265369</v>
      </c>
      <c r="AD451" s="68">
        <v>-120.151162</v>
      </c>
      <c r="AE451" s="65" t="s">
        <v>1957</v>
      </c>
      <c r="AF451" s="66">
        <v>8394</v>
      </c>
      <c r="AG451" s="66" t="s">
        <v>61</v>
      </c>
      <c r="AH451" s="66">
        <v>148</v>
      </c>
      <c r="AI451" s="66">
        <v>72</v>
      </c>
      <c r="AJ451" s="66" t="s">
        <v>57</v>
      </c>
      <c r="AK451" s="66" t="s">
        <v>62</v>
      </c>
      <c r="AL451" s="66" t="s">
        <v>62</v>
      </c>
      <c r="AM451" s="66" t="s">
        <v>63</v>
      </c>
      <c r="AN451" s="63" t="str">
        <f t="shared" si="60"/>
        <v>Simpcw*</v>
      </c>
      <c r="AO451" s="67" t="str">
        <f t="shared" si="61"/>
        <v>FALSE</v>
      </c>
      <c r="AP451" s="67" t="str">
        <f t="shared" si="62"/>
        <v>FALSE</v>
      </c>
    </row>
    <row r="452" spans="2:42" x14ac:dyDescent="0.25">
      <c r="B452" s="174">
        <v>8395</v>
      </c>
      <c r="C452" s="6" t="str">
        <f t="shared" si="54"/>
        <v>Darfield</v>
      </c>
      <c r="D452" s="4" t="s">
        <v>57</v>
      </c>
      <c r="E452" s="5" t="s">
        <v>57</v>
      </c>
      <c r="F452" s="5" t="s">
        <v>62</v>
      </c>
      <c r="G452" s="5" t="s">
        <v>2550</v>
      </c>
      <c r="H452" s="5" t="s">
        <v>2538</v>
      </c>
      <c r="I452" s="299"/>
      <c r="J452" s="346"/>
      <c r="K452" s="346"/>
      <c r="L452" s="346"/>
      <c r="M452" s="347"/>
      <c r="N452" s="1"/>
      <c r="O452" s="2"/>
      <c r="P452" s="194"/>
      <c r="Q452" s="343" t="str">
        <f t="shared" si="55"/>
        <v/>
      </c>
      <c r="R452" s="210" t="str">
        <f t="shared" si="56"/>
        <v/>
      </c>
      <c r="S452" s="211" t="str">
        <f t="shared" si="57"/>
        <v/>
      </c>
      <c r="T452" s="215"/>
      <c r="U452" s="213">
        <f t="shared" si="58"/>
        <v>0</v>
      </c>
      <c r="V452" s="217">
        <f t="shared" si="59"/>
        <v>0</v>
      </c>
      <c r="W452" s="215"/>
      <c r="X452" s="215"/>
      <c r="Y452" s="213" t="str">
        <f>IF(AB452="Y",COUNT(#REF!), "")</f>
        <v/>
      </c>
      <c r="Z452" s="32"/>
      <c r="AA452" s="64" t="s">
        <v>587</v>
      </c>
      <c r="AB452" s="66" t="s">
        <v>72</v>
      </c>
      <c r="AC452" s="65">
        <v>51.3</v>
      </c>
      <c r="AD452" s="65">
        <v>-120.18329900000001</v>
      </c>
      <c r="AE452" s="65" t="s">
        <v>588</v>
      </c>
      <c r="AF452" s="64">
        <v>8395</v>
      </c>
      <c r="AG452" s="64" t="s">
        <v>74</v>
      </c>
      <c r="AH452" s="64">
        <v>157</v>
      </c>
      <c r="AI452" s="64">
        <v>77</v>
      </c>
      <c r="AJ452" s="64" t="s">
        <v>57</v>
      </c>
      <c r="AK452" s="64" t="s">
        <v>62</v>
      </c>
      <c r="AL452" s="66" t="s">
        <v>62</v>
      </c>
      <c r="AM452" s="66" t="s">
        <v>63</v>
      </c>
      <c r="AN452" s="63" t="str">
        <f t="shared" si="60"/>
        <v>Darfield</v>
      </c>
      <c r="AO452" s="67" t="str">
        <f t="shared" si="61"/>
        <v>FALSE</v>
      </c>
      <c r="AP452" s="67" t="str">
        <f t="shared" si="62"/>
        <v>FALSE</v>
      </c>
    </row>
    <row r="453" spans="2:42" x14ac:dyDescent="0.25">
      <c r="B453" s="174">
        <v>8396</v>
      </c>
      <c r="C453" s="6" t="str">
        <f t="shared" si="54"/>
        <v>Little Fort</v>
      </c>
      <c r="D453" s="4" t="s">
        <v>57</v>
      </c>
      <c r="E453" s="5" t="s">
        <v>62</v>
      </c>
      <c r="F453" s="5" t="s">
        <v>62</v>
      </c>
      <c r="G453" s="5" t="s">
        <v>2550</v>
      </c>
      <c r="H453" s="5" t="s">
        <v>2538</v>
      </c>
      <c r="I453" s="299"/>
      <c r="J453" s="346"/>
      <c r="K453" s="346"/>
      <c r="L453" s="346"/>
      <c r="M453" s="347"/>
      <c r="N453" s="1"/>
      <c r="O453" s="2"/>
      <c r="P453" s="194"/>
      <c r="Q453" s="343" t="str">
        <f t="shared" si="55"/>
        <v/>
      </c>
      <c r="R453" s="210" t="str">
        <f t="shared" si="56"/>
        <v/>
      </c>
      <c r="S453" s="211" t="str">
        <f t="shared" si="57"/>
        <v/>
      </c>
      <c r="T453" s="215"/>
      <c r="U453" s="213">
        <f t="shared" si="58"/>
        <v>0</v>
      </c>
      <c r="V453" s="217">
        <f t="shared" si="59"/>
        <v>0</v>
      </c>
      <c r="W453" s="215"/>
      <c r="X453" s="215"/>
      <c r="Y453" s="213" t="str">
        <f>IF(AB453="Y",COUNT(#REF!), "")</f>
        <v/>
      </c>
      <c r="Z453" s="32"/>
      <c r="AA453" s="64" t="s">
        <v>1232</v>
      </c>
      <c r="AB453" s="66" t="s">
        <v>72</v>
      </c>
      <c r="AC453" s="65">
        <v>51.424855999999998</v>
      </c>
      <c r="AD453" s="65">
        <v>-120.20693</v>
      </c>
      <c r="AE453" s="65" t="s">
        <v>1233</v>
      </c>
      <c r="AF453" s="64">
        <v>8396</v>
      </c>
      <c r="AG453" s="64" t="s">
        <v>74</v>
      </c>
      <c r="AH453" s="64">
        <v>132</v>
      </c>
      <c r="AI453" s="64">
        <v>63</v>
      </c>
      <c r="AJ453" s="64" t="s">
        <v>57</v>
      </c>
      <c r="AK453" s="64" t="s">
        <v>62</v>
      </c>
      <c r="AL453" s="66" t="s">
        <v>62</v>
      </c>
      <c r="AM453" s="66" t="s">
        <v>63</v>
      </c>
      <c r="AN453" s="63" t="str">
        <f t="shared" si="60"/>
        <v>Little Fort</v>
      </c>
      <c r="AO453" s="67" t="str">
        <f t="shared" si="61"/>
        <v>FALSE</v>
      </c>
      <c r="AP453" s="67" t="str">
        <f t="shared" si="62"/>
        <v>FALSE</v>
      </c>
    </row>
    <row r="454" spans="2:42" x14ac:dyDescent="0.25">
      <c r="B454" s="174">
        <v>8397</v>
      </c>
      <c r="C454" s="6" t="str">
        <f t="shared" si="54"/>
        <v>Clearwater</v>
      </c>
      <c r="D454" s="4" t="s">
        <v>57</v>
      </c>
      <c r="E454" s="5" t="s">
        <v>62</v>
      </c>
      <c r="F454" s="5" t="s">
        <v>62</v>
      </c>
      <c r="G454" s="5" t="s">
        <v>2550</v>
      </c>
      <c r="H454" s="5" t="s">
        <v>2538</v>
      </c>
      <c r="I454" s="299"/>
      <c r="J454" s="346"/>
      <c r="K454" s="346"/>
      <c r="L454" s="346"/>
      <c r="M454" s="347"/>
      <c r="N454" s="1"/>
      <c r="O454" s="2"/>
      <c r="P454" s="194"/>
      <c r="Q454" s="343" t="str">
        <f t="shared" si="55"/>
        <v/>
      </c>
      <c r="R454" s="210" t="str">
        <f t="shared" si="56"/>
        <v/>
      </c>
      <c r="S454" s="211" t="str">
        <f t="shared" si="57"/>
        <v/>
      </c>
      <c r="T454" s="215"/>
      <c r="U454" s="213">
        <f t="shared" si="58"/>
        <v>0</v>
      </c>
      <c r="V454" s="217">
        <f t="shared" si="59"/>
        <v>0</v>
      </c>
      <c r="W454" s="215"/>
      <c r="X454" s="215"/>
      <c r="Y454" s="213" t="str">
        <f>IF(AB454="Y",COUNT(#REF!), "")</f>
        <v/>
      </c>
      <c r="Z454" s="32"/>
      <c r="AA454" s="64" t="s">
        <v>498</v>
      </c>
      <c r="AB454" s="66" t="s">
        <v>72</v>
      </c>
      <c r="AC454" s="65">
        <v>51.65</v>
      </c>
      <c r="AD454" s="65">
        <v>-120.0333</v>
      </c>
      <c r="AE454" s="65" t="s">
        <v>499</v>
      </c>
      <c r="AF454" s="64">
        <v>8397</v>
      </c>
      <c r="AG454" s="64" t="s">
        <v>74</v>
      </c>
      <c r="AH454" s="64">
        <v>858</v>
      </c>
      <c r="AI454" s="64">
        <v>406</v>
      </c>
      <c r="AJ454" s="64" t="s">
        <v>57</v>
      </c>
      <c r="AK454" s="64" t="s">
        <v>62</v>
      </c>
      <c r="AL454" s="66" t="s">
        <v>57</v>
      </c>
      <c r="AM454" s="66" t="s">
        <v>63</v>
      </c>
      <c r="AN454" s="63" t="str">
        <f t="shared" si="60"/>
        <v>Clearwater</v>
      </c>
      <c r="AO454" s="67" t="str">
        <f t="shared" si="61"/>
        <v>FALSE</v>
      </c>
      <c r="AP454" s="67" t="str">
        <f t="shared" si="62"/>
        <v>FALSE</v>
      </c>
    </row>
    <row r="455" spans="2:42" x14ac:dyDescent="0.25">
      <c r="B455" s="174">
        <v>8398</v>
      </c>
      <c r="C455" s="6" t="str">
        <f t="shared" si="54"/>
        <v>Blackpool</v>
      </c>
      <c r="D455" s="4" t="s">
        <v>57</v>
      </c>
      <c r="E455" s="5" t="s">
        <v>62</v>
      </c>
      <c r="F455" s="5" t="s">
        <v>62</v>
      </c>
      <c r="G455" s="5" t="s">
        <v>2550</v>
      </c>
      <c r="H455" s="5" t="s">
        <v>2538</v>
      </c>
      <c r="I455" s="299"/>
      <c r="J455" s="346"/>
      <c r="K455" s="346"/>
      <c r="L455" s="346"/>
      <c r="M455" s="347"/>
      <c r="N455" s="1"/>
      <c r="O455" s="2"/>
      <c r="P455" s="194"/>
      <c r="Q455" s="343" t="str">
        <f t="shared" si="55"/>
        <v/>
      </c>
      <c r="R455" s="210" t="str">
        <f t="shared" si="56"/>
        <v/>
      </c>
      <c r="S455" s="211" t="str">
        <f t="shared" si="57"/>
        <v/>
      </c>
      <c r="T455" s="215"/>
      <c r="U455" s="213">
        <f t="shared" si="58"/>
        <v>0</v>
      </c>
      <c r="V455" s="217">
        <f t="shared" si="59"/>
        <v>0</v>
      </c>
      <c r="W455" s="215"/>
      <c r="X455" s="215"/>
      <c r="Y455" s="213" t="str">
        <f>IF(AB455="Y",COUNT(#REF!), "")</f>
        <v/>
      </c>
      <c r="Z455" s="32"/>
      <c r="AA455" s="66" t="s">
        <v>257</v>
      </c>
      <c r="AB455" s="66" t="s">
        <v>72</v>
      </c>
      <c r="AC455" s="68">
        <v>51.596902999999998</v>
      </c>
      <c r="AD455" s="68">
        <v>-120.119771</v>
      </c>
      <c r="AE455" s="65" t="s">
        <v>258</v>
      </c>
      <c r="AF455" s="66">
        <v>8398</v>
      </c>
      <c r="AG455" s="66" t="s">
        <v>74</v>
      </c>
      <c r="AH455" s="66">
        <v>517</v>
      </c>
      <c r="AI455" s="66">
        <v>323</v>
      </c>
      <c r="AJ455" s="66" t="s">
        <v>57</v>
      </c>
      <c r="AK455" s="66" t="s">
        <v>62</v>
      </c>
      <c r="AL455" s="66" t="s">
        <v>62</v>
      </c>
      <c r="AM455" s="66" t="s">
        <v>63</v>
      </c>
      <c r="AN455" s="63" t="str">
        <f t="shared" si="60"/>
        <v>Blackpool</v>
      </c>
      <c r="AO455" s="67" t="str">
        <f t="shared" si="61"/>
        <v>FALSE</v>
      </c>
      <c r="AP455" s="67" t="str">
        <f t="shared" si="62"/>
        <v>FALSE</v>
      </c>
    </row>
    <row r="456" spans="2:42" x14ac:dyDescent="0.25">
      <c r="B456" s="174">
        <v>8399</v>
      </c>
      <c r="C456" s="6" t="str">
        <f t="shared" si="54"/>
        <v>Birch Island</v>
      </c>
      <c r="D456" s="4" t="s">
        <v>57</v>
      </c>
      <c r="E456" s="5" t="s">
        <v>57</v>
      </c>
      <c r="F456" s="5" t="s">
        <v>62</v>
      </c>
      <c r="G456" s="5" t="s">
        <v>2550</v>
      </c>
      <c r="H456" s="5" t="s">
        <v>2538</v>
      </c>
      <c r="I456" s="299"/>
      <c r="J456" s="346"/>
      <c r="K456" s="346"/>
      <c r="L456" s="346"/>
      <c r="M456" s="347"/>
      <c r="N456" s="1"/>
      <c r="O456" s="2"/>
      <c r="P456" s="194"/>
      <c r="Q456" s="343" t="str">
        <f t="shared" si="55"/>
        <v/>
      </c>
      <c r="R456" s="210" t="str">
        <f t="shared" si="56"/>
        <v/>
      </c>
      <c r="S456" s="211" t="str">
        <f t="shared" si="57"/>
        <v/>
      </c>
      <c r="T456" s="215"/>
      <c r="U456" s="213">
        <f t="shared" si="58"/>
        <v>0</v>
      </c>
      <c r="V456" s="217">
        <f t="shared" si="59"/>
        <v>0</v>
      </c>
      <c r="W456" s="215"/>
      <c r="X456" s="215"/>
      <c r="Y456" s="213" t="str">
        <f>IF(AB456="Y",COUNT(#REF!), "")</f>
        <v/>
      </c>
      <c r="Z456" s="32"/>
      <c r="AA456" s="64" t="s">
        <v>244</v>
      </c>
      <c r="AB456" s="64" t="s">
        <v>72</v>
      </c>
      <c r="AC456" s="65">
        <v>51.597084000000002</v>
      </c>
      <c r="AD456" s="65">
        <v>-119.910417</v>
      </c>
      <c r="AE456" s="65" t="s">
        <v>245</v>
      </c>
      <c r="AF456" s="64">
        <v>8399</v>
      </c>
      <c r="AG456" s="64" t="s">
        <v>74</v>
      </c>
      <c r="AH456" s="64">
        <v>31</v>
      </c>
      <c r="AI456" s="64">
        <v>13</v>
      </c>
      <c r="AJ456" s="64" t="s">
        <v>57</v>
      </c>
      <c r="AK456" s="64" t="s">
        <v>62</v>
      </c>
      <c r="AL456" s="66" t="s">
        <v>62</v>
      </c>
      <c r="AM456" s="66" t="s">
        <v>63</v>
      </c>
      <c r="AN456" s="63" t="str">
        <f t="shared" si="60"/>
        <v>Birch Island</v>
      </c>
      <c r="AO456" s="67" t="str">
        <f t="shared" si="61"/>
        <v>FALSE</v>
      </c>
      <c r="AP456" s="67" t="str">
        <f t="shared" si="62"/>
        <v>FALSE</v>
      </c>
    </row>
    <row r="457" spans="2:42" x14ac:dyDescent="0.25">
      <c r="B457" s="174">
        <v>8400</v>
      </c>
      <c r="C457" s="6" t="str">
        <f t="shared" si="54"/>
        <v>Vavenby</v>
      </c>
      <c r="D457" s="4" t="s">
        <v>57</v>
      </c>
      <c r="E457" s="5" t="s">
        <v>62</v>
      </c>
      <c r="F457" s="5" t="s">
        <v>62</v>
      </c>
      <c r="G457" s="5" t="s">
        <v>2550</v>
      </c>
      <c r="H457" s="5" t="s">
        <v>2538</v>
      </c>
      <c r="I457" s="299"/>
      <c r="J457" s="346"/>
      <c r="K457" s="346"/>
      <c r="L457" s="346"/>
      <c r="M457" s="347"/>
      <c r="N457" s="1"/>
      <c r="O457" s="2"/>
      <c r="P457" s="194"/>
      <c r="Q457" s="343" t="str">
        <f t="shared" si="55"/>
        <v/>
      </c>
      <c r="R457" s="210" t="str">
        <f t="shared" si="56"/>
        <v/>
      </c>
      <c r="S457" s="211" t="str">
        <f t="shared" si="57"/>
        <v/>
      </c>
      <c r="T457" s="215"/>
      <c r="U457" s="213">
        <f t="shared" si="58"/>
        <v>0</v>
      </c>
      <c r="V457" s="217">
        <f t="shared" si="59"/>
        <v>0</v>
      </c>
      <c r="W457" s="215"/>
      <c r="X457" s="215"/>
      <c r="Y457" s="213" t="str">
        <f>IF(AB457="Y",COUNT(#REF!), "")</f>
        <v/>
      </c>
      <c r="Z457" s="32"/>
      <c r="AA457" s="64" t="s">
        <v>2318</v>
      </c>
      <c r="AB457" s="64" t="s">
        <v>72</v>
      </c>
      <c r="AC457" s="65">
        <v>51.585763</v>
      </c>
      <c r="AD457" s="65">
        <v>-119.72613200000001</v>
      </c>
      <c r="AE457" s="65" t="s">
        <v>2319</v>
      </c>
      <c r="AF457" s="64">
        <v>8400</v>
      </c>
      <c r="AG457" s="64" t="s">
        <v>74</v>
      </c>
      <c r="AH457" s="64">
        <v>270</v>
      </c>
      <c r="AI457" s="64">
        <v>136</v>
      </c>
      <c r="AJ457" s="64" t="s">
        <v>57</v>
      </c>
      <c r="AK457" s="64" t="s">
        <v>62</v>
      </c>
      <c r="AL457" s="66" t="s">
        <v>57</v>
      </c>
      <c r="AM457" s="66" t="s">
        <v>63</v>
      </c>
      <c r="AN457" s="63" t="str">
        <f t="shared" si="60"/>
        <v>Vavenby</v>
      </c>
      <c r="AO457" s="67" t="str">
        <f t="shared" si="61"/>
        <v>FALSE</v>
      </c>
      <c r="AP457" s="67" t="str">
        <f t="shared" si="62"/>
        <v>FALSE</v>
      </c>
    </row>
    <row r="458" spans="2:42" x14ac:dyDescent="0.25">
      <c r="B458" s="174">
        <v>8401</v>
      </c>
      <c r="C458" s="6" t="str">
        <f t="shared" si="54"/>
        <v>Avola</v>
      </c>
      <c r="D458" s="4" t="s">
        <v>57</v>
      </c>
      <c r="E458" s="5" t="s">
        <v>57</v>
      </c>
      <c r="F458" s="5" t="s">
        <v>62</v>
      </c>
      <c r="G458" s="5" t="s">
        <v>2550</v>
      </c>
      <c r="H458" s="5" t="s">
        <v>2538</v>
      </c>
      <c r="I458" s="299"/>
      <c r="J458" s="346"/>
      <c r="K458" s="346"/>
      <c r="L458" s="346"/>
      <c r="M458" s="347"/>
      <c r="N458" s="1"/>
      <c r="O458" s="2"/>
      <c r="P458" s="194"/>
      <c r="Q458" s="343" t="str">
        <f t="shared" si="55"/>
        <v/>
      </c>
      <c r="R458" s="210" t="str">
        <f t="shared" si="56"/>
        <v/>
      </c>
      <c r="S458" s="211" t="str">
        <f t="shared" si="57"/>
        <v/>
      </c>
      <c r="T458" s="215"/>
      <c r="U458" s="213">
        <f t="shared" si="58"/>
        <v>0</v>
      </c>
      <c r="V458" s="217">
        <f t="shared" si="59"/>
        <v>0</v>
      </c>
      <c r="W458" s="215"/>
      <c r="X458" s="215"/>
      <c r="Y458" s="213" t="str">
        <f>IF(AB458="Y",COUNT(#REF!), "")</f>
        <v/>
      </c>
      <c r="Z458" s="32"/>
      <c r="AA458" s="64" t="s">
        <v>173</v>
      </c>
      <c r="AB458" s="64" t="s">
        <v>72</v>
      </c>
      <c r="AC458" s="65">
        <v>51.781182000000001</v>
      </c>
      <c r="AD458" s="65">
        <v>-119.32323</v>
      </c>
      <c r="AE458" s="65" t="s">
        <v>174</v>
      </c>
      <c r="AF458" s="64">
        <v>8401</v>
      </c>
      <c r="AG458" s="64" t="s">
        <v>74</v>
      </c>
      <c r="AH458" s="64">
        <v>56</v>
      </c>
      <c r="AI458" s="64">
        <v>45</v>
      </c>
      <c r="AJ458" s="64" t="s">
        <v>57</v>
      </c>
      <c r="AK458" s="64" t="s">
        <v>62</v>
      </c>
      <c r="AL458" s="66" t="s">
        <v>57</v>
      </c>
      <c r="AM458" s="66" t="s">
        <v>63</v>
      </c>
      <c r="AN458" s="63" t="str">
        <f t="shared" si="60"/>
        <v>Avola</v>
      </c>
      <c r="AO458" s="67" t="str">
        <f t="shared" si="61"/>
        <v>FALSE</v>
      </c>
      <c r="AP458" s="67" t="str">
        <f t="shared" si="62"/>
        <v>FALSE</v>
      </c>
    </row>
    <row r="459" spans="2:42" x14ac:dyDescent="0.25">
      <c r="B459" s="174">
        <v>8402</v>
      </c>
      <c r="C459" s="6" t="str">
        <f t="shared" si="54"/>
        <v>Blue River</v>
      </c>
      <c r="D459" s="4" t="s">
        <v>57</v>
      </c>
      <c r="E459" s="5" t="s">
        <v>57</v>
      </c>
      <c r="F459" s="5" t="s">
        <v>62</v>
      </c>
      <c r="G459" s="5" t="s">
        <v>2550</v>
      </c>
      <c r="H459" s="5" t="s">
        <v>2538</v>
      </c>
      <c r="I459" s="299"/>
      <c r="J459" s="346"/>
      <c r="K459" s="346"/>
      <c r="L459" s="346"/>
      <c r="M459" s="347"/>
      <c r="N459" s="1"/>
      <c r="O459" s="2"/>
      <c r="P459" s="194"/>
      <c r="Q459" s="343" t="str">
        <f t="shared" si="55"/>
        <v/>
      </c>
      <c r="R459" s="210" t="str">
        <f t="shared" si="56"/>
        <v/>
      </c>
      <c r="S459" s="211" t="str">
        <f t="shared" si="57"/>
        <v/>
      </c>
      <c r="T459" s="215"/>
      <c r="U459" s="213">
        <f t="shared" si="58"/>
        <v>0</v>
      </c>
      <c r="V459" s="217">
        <f t="shared" si="59"/>
        <v>0</v>
      </c>
      <c r="W459" s="215"/>
      <c r="X459" s="215"/>
      <c r="Y459" s="213" t="str">
        <f>IF(AB459="Y",COUNT(#REF!), "")</f>
        <v/>
      </c>
      <c r="Z459" s="32"/>
      <c r="AA459" s="66" t="s">
        <v>273</v>
      </c>
      <c r="AB459" s="66" t="s">
        <v>72</v>
      </c>
      <c r="AC459" s="68">
        <v>52.106146000000003</v>
      </c>
      <c r="AD459" s="68">
        <v>-119.305862</v>
      </c>
      <c r="AE459" s="65" t="s">
        <v>274</v>
      </c>
      <c r="AF459" s="66">
        <v>8402</v>
      </c>
      <c r="AG459" s="66" t="s">
        <v>74</v>
      </c>
      <c r="AH459" s="66">
        <v>159</v>
      </c>
      <c r="AI459" s="66">
        <v>162</v>
      </c>
      <c r="AJ459" s="66" t="s">
        <v>57</v>
      </c>
      <c r="AK459" s="66" t="s">
        <v>62</v>
      </c>
      <c r="AL459" s="66" t="s">
        <v>57</v>
      </c>
      <c r="AM459" s="66" t="s">
        <v>63</v>
      </c>
      <c r="AN459" s="63" t="str">
        <f t="shared" si="60"/>
        <v>Blue River</v>
      </c>
      <c r="AO459" s="67" t="str">
        <f t="shared" si="61"/>
        <v>FALSE</v>
      </c>
      <c r="AP459" s="67" t="str">
        <f t="shared" si="62"/>
        <v>FALSE</v>
      </c>
    </row>
    <row r="460" spans="2:42" x14ac:dyDescent="0.25">
      <c r="B460" s="174">
        <v>8403</v>
      </c>
      <c r="C460" s="6" t="str">
        <f t="shared" si="54"/>
        <v>Mica Creek</v>
      </c>
      <c r="D460" s="4" t="s">
        <v>57</v>
      </c>
      <c r="E460" s="5" t="s">
        <v>57</v>
      </c>
      <c r="F460" s="5" t="s">
        <v>57</v>
      </c>
      <c r="G460" s="5" t="s">
        <v>2551</v>
      </c>
      <c r="H460" s="5" t="s">
        <v>2538</v>
      </c>
      <c r="I460" s="299"/>
      <c r="J460" s="346"/>
      <c r="K460" s="346"/>
      <c r="L460" s="346"/>
      <c r="M460" s="347"/>
      <c r="N460" s="1"/>
      <c r="O460" s="2"/>
      <c r="P460" s="194"/>
      <c r="Q460" s="343" t="str">
        <f t="shared" si="55"/>
        <v/>
      </c>
      <c r="R460" s="210" t="str">
        <f t="shared" si="56"/>
        <v/>
      </c>
      <c r="S460" s="211" t="str">
        <f t="shared" si="57"/>
        <v/>
      </c>
      <c r="T460" s="215"/>
      <c r="U460" s="213">
        <f t="shared" si="58"/>
        <v>0</v>
      </c>
      <c r="V460" s="217">
        <f t="shared" si="59"/>
        <v>0</v>
      </c>
      <c r="W460" s="215"/>
      <c r="X460" s="215"/>
      <c r="Y460" s="213" t="str">
        <f>IF(AB460="Y",COUNT(#REF!), "")</f>
        <v/>
      </c>
      <c r="Z460" s="32"/>
      <c r="AA460" s="64" t="s">
        <v>1370</v>
      </c>
      <c r="AB460" s="66" t="s">
        <v>72</v>
      </c>
      <c r="AC460" s="65">
        <v>52.005881000000002</v>
      </c>
      <c r="AD460" s="65">
        <v>-118.561519</v>
      </c>
      <c r="AE460" s="65" t="s">
        <v>1371</v>
      </c>
      <c r="AF460" s="64">
        <v>8403</v>
      </c>
      <c r="AG460" s="64" t="s">
        <v>74</v>
      </c>
      <c r="AH460" s="64">
        <v>5</v>
      </c>
      <c r="AI460" s="64">
        <v>56</v>
      </c>
      <c r="AJ460" s="64" t="s">
        <v>57</v>
      </c>
      <c r="AK460" s="64" t="s">
        <v>62</v>
      </c>
      <c r="AL460" s="66" t="s">
        <v>57</v>
      </c>
      <c r="AM460" s="66" t="s">
        <v>63</v>
      </c>
      <c r="AN460" s="63" t="str">
        <f t="shared" si="60"/>
        <v>Mica Creek</v>
      </c>
      <c r="AO460" s="67" t="str">
        <f t="shared" si="61"/>
        <v>FALSE</v>
      </c>
      <c r="AP460" s="67" t="str">
        <f t="shared" si="62"/>
        <v>FALSE</v>
      </c>
    </row>
    <row r="461" spans="2:42" x14ac:dyDescent="0.25">
      <c r="B461" s="174">
        <v>8404</v>
      </c>
      <c r="C461" s="6" t="str">
        <f t="shared" si="54"/>
        <v>Summit Lake</v>
      </c>
      <c r="D461" s="4" t="s">
        <v>57</v>
      </c>
      <c r="E461" s="5" t="s">
        <v>57</v>
      </c>
      <c r="F461" s="5" t="s">
        <v>57</v>
      </c>
      <c r="G461" s="5" t="s">
        <v>2536</v>
      </c>
      <c r="H461" s="5" t="s">
        <v>2534</v>
      </c>
      <c r="I461" s="299"/>
      <c r="J461" s="346"/>
      <c r="K461" s="346"/>
      <c r="L461" s="346"/>
      <c r="M461" s="347"/>
      <c r="N461" s="1"/>
      <c r="O461" s="2"/>
      <c r="P461" s="194"/>
      <c r="Q461" s="343" t="str">
        <f t="shared" si="55"/>
        <v/>
      </c>
      <c r="R461" s="210" t="str">
        <f t="shared" si="56"/>
        <v/>
      </c>
      <c r="S461" s="211" t="str">
        <f t="shared" si="57"/>
        <v/>
      </c>
      <c r="T461" s="215"/>
      <c r="U461" s="213">
        <f t="shared" si="58"/>
        <v>0</v>
      </c>
      <c r="V461" s="217">
        <f t="shared" si="59"/>
        <v>0</v>
      </c>
      <c r="W461" s="215"/>
      <c r="X461" s="215"/>
      <c r="Y461" s="213" t="str">
        <f>IF(AB461="Y",COUNT(#REF!), "")</f>
        <v/>
      </c>
      <c r="Z461" s="32"/>
      <c r="AA461" s="64" t="s">
        <v>2111</v>
      </c>
      <c r="AB461" s="66" t="s">
        <v>72</v>
      </c>
      <c r="AC461" s="65">
        <v>50.152267000000002</v>
      </c>
      <c r="AD461" s="65">
        <v>-117.660714</v>
      </c>
      <c r="AE461" s="65" t="s">
        <v>2112</v>
      </c>
      <c r="AF461" s="64">
        <v>8404</v>
      </c>
      <c r="AG461" s="64" t="s">
        <v>74</v>
      </c>
      <c r="AH461" s="64">
        <v>1</v>
      </c>
      <c r="AI461" s="64">
        <v>1</v>
      </c>
      <c r="AJ461" s="64" t="s">
        <v>57</v>
      </c>
      <c r="AK461" s="64" t="s">
        <v>62</v>
      </c>
      <c r="AL461" s="66" t="s">
        <v>57</v>
      </c>
      <c r="AM461" s="66" t="s">
        <v>63</v>
      </c>
      <c r="AN461" s="63" t="str">
        <f t="shared" si="60"/>
        <v>Summit Lake</v>
      </c>
      <c r="AO461" s="67" t="str">
        <f t="shared" si="61"/>
        <v>FALSE</v>
      </c>
      <c r="AP461" s="67" t="str">
        <f t="shared" si="62"/>
        <v>FALSE</v>
      </c>
    </row>
    <row r="462" spans="2:42" x14ac:dyDescent="0.25">
      <c r="B462" s="174">
        <v>8405</v>
      </c>
      <c r="C462" s="6" t="str">
        <f t="shared" si="54"/>
        <v>Shoreholme</v>
      </c>
      <c r="D462" s="4" t="s">
        <v>57</v>
      </c>
      <c r="E462" s="5" t="s">
        <v>62</v>
      </c>
      <c r="F462" s="5" t="s">
        <v>62</v>
      </c>
      <c r="G462" s="5" t="s">
        <v>2536</v>
      </c>
      <c r="H462" s="5" t="s">
        <v>2534</v>
      </c>
      <c r="I462" s="299"/>
      <c r="J462" s="346"/>
      <c r="K462" s="346"/>
      <c r="L462" s="346"/>
      <c r="M462" s="347"/>
      <c r="N462" s="1"/>
      <c r="O462" s="2"/>
      <c r="P462" s="194"/>
      <c r="Q462" s="343" t="str">
        <f t="shared" si="55"/>
        <v/>
      </c>
      <c r="R462" s="210" t="str">
        <f t="shared" si="56"/>
        <v/>
      </c>
      <c r="S462" s="211" t="str">
        <f t="shared" si="57"/>
        <v/>
      </c>
      <c r="T462" s="215"/>
      <c r="U462" s="213">
        <f t="shared" si="58"/>
        <v>0</v>
      </c>
      <c r="V462" s="217">
        <f t="shared" si="59"/>
        <v>0</v>
      </c>
      <c r="W462" s="215"/>
      <c r="X462" s="215"/>
      <c r="Y462" s="213" t="str">
        <f>IF(AB462="Y",COUNT(#REF!), "")</f>
        <v/>
      </c>
      <c r="Z462" s="32"/>
      <c r="AA462" s="66" t="s">
        <v>1924</v>
      </c>
      <c r="AB462" s="64" t="s">
        <v>72</v>
      </c>
      <c r="AC462" s="68">
        <v>50.299999</v>
      </c>
      <c r="AD462" s="68">
        <v>-117.85000100000001</v>
      </c>
      <c r="AE462" s="65" t="s">
        <v>1925</v>
      </c>
      <c r="AF462" s="66">
        <v>8405</v>
      </c>
      <c r="AG462" s="66" t="s">
        <v>74</v>
      </c>
      <c r="AH462" s="66">
        <v>1</v>
      </c>
      <c r="AI462" s="66">
        <v>1</v>
      </c>
      <c r="AJ462" s="66" t="s">
        <v>57</v>
      </c>
      <c r="AK462" s="66" t="s">
        <v>62</v>
      </c>
      <c r="AL462" s="66" t="s">
        <v>62</v>
      </c>
      <c r="AM462" s="66" t="s">
        <v>63</v>
      </c>
      <c r="AN462" s="63" t="str">
        <f t="shared" si="60"/>
        <v>Shoreholme</v>
      </c>
      <c r="AO462" s="67" t="str">
        <f t="shared" si="61"/>
        <v>FALSE</v>
      </c>
      <c r="AP462" s="67" t="str">
        <f t="shared" si="62"/>
        <v>FALSE</v>
      </c>
    </row>
    <row r="463" spans="2:42" x14ac:dyDescent="0.25">
      <c r="B463" s="174">
        <v>8406</v>
      </c>
      <c r="C463" s="6" t="str">
        <f t="shared" si="54"/>
        <v>Albreda</v>
      </c>
      <c r="D463" s="4" t="s">
        <v>62</v>
      </c>
      <c r="E463" s="5" t="s">
        <v>62</v>
      </c>
      <c r="F463" s="5" t="s">
        <v>57</v>
      </c>
      <c r="G463" s="5" t="s">
        <v>2553</v>
      </c>
      <c r="H463" s="5" t="s">
        <v>2552</v>
      </c>
      <c r="I463" s="299"/>
      <c r="J463" s="346"/>
      <c r="K463" s="346"/>
      <c r="L463" s="346"/>
      <c r="M463" s="347"/>
      <c r="N463" s="1"/>
      <c r="O463" s="2"/>
      <c r="P463" s="194"/>
      <c r="Q463" s="343" t="str">
        <f t="shared" si="55"/>
        <v/>
      </c>
      <c r="R463" s="210" t="str">
        <f t="shared" si="56"/>
        <v/>
      </c>
      <c r="S463" s="211" t="str">
        <f t="shared" si="57"/>
        <v/>
      </c>
      <c r="T463" s="215"/>
      <c r="U463" s="213">
        <f t="shared" si="58"/>
        <v>0</v>
      </c>
      <c r="V463" s="217">
        <f t="shared" si="59"/>
        <v>0</v>
      </c>
      <c r="W463" s="215"/>
      <c r="X463" s="215"/>
      <c r="Y463" s="213" t="str">
        <f>IF(AB463="Y",COUNT(#REF!), "")</f>
        <v/>
      </c>
      <c r="Z463" s="32"/>
      <c r="AA463" s="64" t="s">
        <v>111</v>
      </c>
      <c r="AB463" s="64" t="s">
        <v>72</v>
      </c>
      <c r="AC463" s="65">
        <v>52.637500000000003</v>
      </c>
      <c r="AD463" s="65">
        <v>-119.16249999999999</v>
      </c>
      <c r="AE463" s="65" t="s">
        <v>112</v>
      </c>
      <c r="AF463" s="64">
        <v>8406</v>
      </c>
      <c r="AG463" s="64" t="s">
        <v>74</v>
      </c>
      <c r="AH463" s="64">
        <v>3</v>
      </c>
      <c r="AI463" s="64">
        <v>3</v>
      </c>
      <c r="AJ463" s="64" t="s">
        <v>57</v>
      </c>
      <c r="AK463" s="64" t="s">
        <v>62</v>
      </c>
      <c r="AL463" s="66" t="s">
        <v>57</v>
      </c>
      <c r="AM463" s="66" t="s">
        <v>63</v>
      </c>
      <c r="AN463" s="63" t="str">
        <f t="shared" si="60"/>
        <v>Albreda</v>
      </c>
      <c r="AO463" s="67" t="str">
        <f t="shared" si="61"/>
        <v>FALSE</v>
      </c>
      <c r="AP463" s="67" t="str">
        <f t="shared" si="62"/>
        <v>FALSE</v>
      </c>
    </row>
    <row r="464" spans="2:42" x14ac:dyDescent="0.25">
      <c r="B464" s="174">
        <v>8407</v>
      </c>
      <c r="C464" s="6" t="str">
        <f t="shared" si="54"/>
        <v>Valemount</v>
      </c>
      <c r="D464" s="4" t="s">
        <v>62</v>
      </c>
      <c r="E464" s="5" t="s">
        <v>62</v>
      </c>
      <c r="F464" s="5" t="s">
        <v>62</v>
      </c>
      <c r="G464" s="5" t="s">
        <v>2553</v>
      </c>
      <c r="H464" s="5" t="s">
        <v>2552</v>
      </c>
      <c r="I464" s="299"/>
      <c r="J464" s="346"/>
      <c r="K464" s="346"/>
      <c r="L464" s="346"/>
      <c r="M464" s="347"/>
      <c r="N464" s="1"/>
      <c r="O464" s="2"/>
      <c r="P464" s="194"/>
      <c r="Q464" s="343" t="str">
        <f t="shared" si="55"/>
        <v/>
      </c>
      <c r="R464" s="210" t="str">
        <f t="shared" si="56"/>
        <v/>
      </c>
      <c r="S464" s="211" t="str">
        <f t="shared" si="57"/>
        <v/>
      </c>
      <c r="T464" s="215"/>
      <c r="U464" s="213">
        <f t="shared" si="58"/>
        <v>0</v>
      </c>
      <c r="V464" s="217">
        <f t="shared" si="59"/>
        <v>0</v>
      </c>
      <c r="W464" s="215"/>
      <c r="X464" s="215"/>
      <c r="Y464" s="213" t="str">
        <f>IF(AB464="Y",COUNT(#REF!), "")</f>
        <v/>
      </c>
      <c r="Z464" s="32"/>
      <c r="AA464" s="64" t="s">
        <v>2306</v>
      </c>
      <c r="AB464" s="64" t="s">
        <v>72</v>
      </c>
      <c r="AC464" s="65">
        <v>52.830511000000001</v>
      </c>
      <c r="AD464" s="65">
        <v>-119.26504799999999</v>
      </c>
      <c r="AE464" s="65" t="s">
        <v>2307</v>
      </c>
      <c r="AF464" s="64">
        <v>8407</v>
      </c>
      <c r="AG464" s="64" t="s">
        <v>74</v>
      </c>
      <c r="AH464" s="64">
        <v>758</v>
      </c>
      <c r="AI464" s="64">
        <v>427</v>
      </c>
      <c r="AJ464" s="64" t="s">
        <v>57</v>
      </c>
      <c r="AK464" s="64" t="s">
        <v>62</v>
      </c>
      <c r="AL464" s="66" t="s">
        <v>57</v>
      </c>
      <c r="AM464" s="66" t="s">
        <v>63</v>
      </c>
      <c r="AN464" s="63" t="str">
        <f t="shared" si="60"/>
        <v>Valemount</v>
      </c>
      <c r="AO464" s="67" t="str">
        <f t="shared" si="61"/>
        <v>FALSE</v>
      </c>
      <c r="AP464" s="67" t="str">
        <f t="shared" si="62"/>
        <v>FALSE</v>
      </c>
    </row>
    <row r="465" spans="2:42" x14ac:dyDescent="0.25">
      <c r="B465" s="174">
        <v>8408</v>
      </c>
      <c r="C465" s="6" t="str">
        <f t="shared" si="54"/>
        <v>Cedarside</v>
      </c>
      <c r="D465" s="4" t="s">
        <v>57</v>
      </c>
      <c r="E465" s="5" t="s">
        <v>57</v>
      </c>
      <c r="F465" s="5" t="s">
        <v>62</v>
      </c>
      <c r="G465" s="5" t="s">
        <v>2553</v>
      </c>
      <c r="H465" s="5" t="s">
        <v>2552</v>
      </c>
      <c r="I465" s="299"/>
      <c r="J465" s="346"/>
      <c r="K465" s="346"/>
      <c r="L465" s="346"/>
      <c r="M465" s="347"/>
      <c r="N465" s="1"/>
      <c r="O465" s="2"/>
      <c r="P465" s="194"/>
      <c r="Q465" s="343" t="str">
        <f t="shared" si="55"/>
        <v/>
      </c>
      <c r="R465" s="210" t="str">
        <f t="shared" si="56"/>
        <v/>
      </c>
      <c r="S465" s="211" t="str">
        <f t="shared" si="57"/>
        <v/>
      </c>
      <c r="T465" s="215"/>
      <c r="U465" s="213">
        <f t="shared" si="58"/>
        <v>0</v>
      </c>
      <c r="V465" s="217">
        <f t="shared" si="59"/>
        <v>0</v>
      </c>
      <c r="W465" s="215"/>
      <c r="X465" s="215"/>
      <c r="Y465" s="213" t="str">
        <f>IF(AB465="Y",COUNT(#REF!), "")</f>
        <v/>
      </c>
      <c r="Z465" s="32"/>
      <c r="AA465" s="66" t="s">
        <v>427</v>
      </c>
      <c r="AB465" s="64" t="s">
        <v>72</v>
      </c>
      <c r="AC465" s="68">
        <v>52.782347999999999</v>
      </c>
      <c r="AD465" s="68">
        <v>-119.25013</v>
      </c>
      <c r="AE465" s="65" t="s">
        <v>428</v>
      </c>
      <c r="AF465" s="66">
        <v>8408</v>
      </c>
      <c r="AG465" s="66" t="s">
        <v>74</v>
      </c>
      <c r="AH465" s="66">
        <v>758</v>
      </c>
      <c r="AI465" s="66">
        <v>427</v>
      </c>
      <c r="AJ465" s="66" t="s">
        <v>57</v>
      </c>
      <c r="AK465" s="66" t="s">
        <v>62</v>
      </c>
      <c r="AL465" s="66" t="s">
        <v>57</v>
      </c>
      <c r="AM465" s="66" t="s">
        <v>63</v>
      </c>
      <c r="AN465" s="63" t="str">
        <f t="shared" si="60"/>
        <v>Cedarside</v>
      </c>
      <c r="AO465" s="67" t="str">
        <f t="shared" si="61"/>
        <v>FALSE</v>
      </c>
      <c r="AP465" s="67" t="str">
        <f t="shared" si="62"/>
        <v>FALSE</v>
      </c>
    </row>
    <row r="466" spans="2:42" x14ac:dyDescent="0.25">
      <c r="B466" s="174">
        <v>8409</v>
      </c>
      <c r="C466" s="6" t="str">
        <f t="shared" si="54"/>
        <v>Tête Jaune Cache</v>
      </c>
      <c r="D466" s="4" t="s">
        <v>57</v>
      </c>
      <c r="E466" s="5" t="s">
        <v>57</v>
      </c>
      <c r="F466" s="5" t="s">
        <v>62</v>
      </c>
      <c r="G466" s="5" t="s">
        <v>2553</v>
      </c>
      <c r="H466" s="5" t="s">
        <v>2552</v>
      </c>
      <c r="I466" s="299"/>
      <c r="J466" s="346"/>
      <c r="K466" s="346"/>
      <c r="L466" s="346"/>
      <c r="M466" s="347"/>
      <c r="N466" s="1"/>
      <c r="O466" s="2"/>
      <c r="P466" s="194"/>
      <c r="Q466" s="343" t="str">
        <f t="shared" si="55"/>
        <v/>
      </c>
      <c r="R466" s="210" t="str">
        <f t="shared" si="56"/>
        <v/>
      </c>
      <c r="S466" s="211" t="str">
        <f t="shared" si="57"/>
        <v/>
      </c>
      <c r="T466" s="215"/>
      <c r="U466" s="213">
        <f t="shared" si="58"/>
        <v>0</v>
      </c>
      <c r="V466" s="217">
        <f t="shared" si="59"/>
        <v>0</v>
      </c>
      <c r="W466" s="215"/>
      <c r="X466" s="215"/>
      <c r="Y466" s="213" t="str">
        <f>IF(AB466="Y",COUNT(#REF!), "")</f>
        <v/>
      </c>
      <c r="Z466" s="32"/>
      <c r="AA466" s="66" t="s">
        <v>2179</v>
      </c>
      <c r="AB466" s="64" t="s">
        <v>72</v>
      </c>
      <c r="AC466" s="68">
        <v>52.966700000000003</v>
      </c>
      <c r="AD466" s="68">
        <v>-119.42919999999999</v>
      </c>
      <c r="AE466" s="65" t="s">
        <v>2180</v>
      </c>
      <c r="AF466" s="66">
        <v>8409</v>
      </c>
      <c r="AG466" s="66" t="s">
        <v>74</v>
      </c>
      <c r="AH466" s="66">
        <v>112</v>
      </c>
      <c r="AI466" s="66">
        <v>58</v>
      </c>
      <c r="AJ466" s="66" t="s">
        <v>57</v>
      </c>
      <c r="AK466" s="66" t="s">
        <v>62</v>
      </c>
      <c r="AL466" s="66" t="s">
        <v>62</v>
      </c>
      <c r="AM466" s="66" t="s">
        <v>63</v>
      </c>
      <c r="AN466" s="63" t="str">
        <f t="shared" si="60"/>
        <v>Tête Jaune Cache</v>
      </c>
      <c r="AO466" s="67" t="str">
        <f t="shared" si="61"/>
        <v>FALSE</v>
      </c>
      <c r="AP466" s="67" t="str">
        <f t="shared" si="62"/>
        <v>FALSE</v>
      </c>
    </row>
    <row r="467" spans="2:42" x14ac:dyDescent="0.25">
      <c r="B467" s="174">
        <v>8410</v>
      </c>
      <c r="C467" s="6" t="str">
        <f t="shared" si="54"/>
        <v>Mount Robson</v>
      </c>
      <c r="D467" s="4" t="s">
        <v>57</v>
      </c>
      <c r="E467" s="5" t="s">
        <v>57</v>
      </c>
      <c r="F467" s="5" t="s">
        <v>57</v>
      </c>
      <c r="G467" s="5" t="s">
        <v>2553</v>
      </c>
      <c r="H467" s="5" t="s">
        <v>2552</v>
      </c>
      <c r="I467" s="299"/>
      <c r="J467" s="346"/>
      <c r="K467" s="346"/>
      <c r="L467" s="346"/>
      <c r="M467" s="347"/>
      <c r="N467" s="1"/>
      <c r="O467" s="2"/>
      <c r="P467" s="194"/>
      <c r="Q467" s="343" t="str">
        <f t="shared" si="55"/>
        <v/>
      </c>
      <c r="R467" s="210" t="str">
        <f t="shared" si="56"/>
        <v/>
      </c>
      <c r="S467" s="211" t="str">
        <f t="shared" si="57"/>
        <v/>
      </c>
      <c r="T467" s="215"/>
      <c r="U467" s="213">
        <f t="shared" si="58"/>
        <v>0</v>
      </c>
      <c r="V467" s="217">
        <f t="shared" si="59"/>
        <v>0</v>
      </c>
      <c r="W467" s="215"/>
      <c r="X467" s="215"/>
      <c r="Y467" s="213" t="str">
        <f>IF(AB467="Y",COUNT(#REF!), "")</f>
        <v/>
      </c>
      <c r="Z467" s="32"/>
      <c r="AA467" s="66" t="s">
        <v>1420</v>
      </c>
      <c r="AB467" s="64" t="s">
        <v>72</v>
      </c>
      <c r="AC467" s="68">
        <v>53.030940999999999</v>
      </c>
      <c r="AD467" s="68">
        <v>-119.227711</v>
      </c>
      <c r="AE467" s="65" t="s">
        <v>1421</v>
      </c>
      <c r="AF467" s="66">
        <v>8410</v>
      </c>
      <c r="AG467" s="66" t="s">
        <v>74</v>
      </c>
      <c r="AH467" s="66">
        <v>36</v>
      </c>
      <c r="AI467" s="66">
        <v>19</v>
      </c>
      <c r="AJ467" s="66" t="s">
        <v>57</v>
      </c>
      <c r="AK467" s="66" t="s">
        <v>62</v>
      </c>
      <c r="AL467" s="66" t="s">
        <v>57</v>
      </c>
      <c r="AM467" s="66" t="s">
        <v>63</v>
      </c>
      <c r="AN467" s="63" t="str">
        <f t="shared" si="60"/>
        <v>Mount Robson</v>
      </c>
      <c r="AO467" s="67" t="str">
        <f t="shared" si="61"/>
        <v>FALSE</v>
      </c>
      <c r="AP467" s="67" t="str">
        <f t="shared" si="62"/>
        <v>FALSE</v>
      </c>
    </row>
    <row r="468" spans="2:42" x14ac:dyDescent="0.25">
      <c r="B468" s="174">
        <v>8411</v>
      </c>
      <c r="C468" s="6" t="str">
        <f t="shared" si="54"/>
        <v>Dunster</v>
      </c>
      <c r="D468" s="4" t="s">
        <v>57</v>
      </c>
      <c r="E468" s="5" t="s">
        <v>57</v>
      </c>
      <c r="F468" s="5" t="s">
        <v>62</v>
      </c>
      <c r="G468" s="5" t="s">
        <v>2553</v>
      </c>
      <c r="H468" s="5" t="s">
        <v>2552</v>
      </c>
      <c r="I468" s="299"/>
      <c r="J468" s="346"/>
      <c r="K468" s="346"/>
      <c r="L468" s="346"/>
      <c r="M468" s="347"/>
      <c r="N468" s="1"/>
      <c r="O468" s="2"/>
      <c r="P468" s="194"/>
      <c r="Q468" s="343" t="str">
        <f t="shared" si="55"/>
        <v/>
      </c>
      <c r="R468" s="210" t="str">
        <f t="shared" si="56"/>
        <v/>
      </c>
      <c r="S468" s="211" t="str">
        <f t="shared" si="57"/>
        <v/>
      </c>
      <c r="T468" s="215"/>
      <c r="U468" s="213">
        <f t="shared" si="58"/>
        <v>0</v>
      </c>
      <c r="V468" s="217">
        <f t="shared" si="59"/>
        <v>0</v>
      </c>
      <c r="W468" s="215"/>
      <c r="X468" s="215"/>
      <c r="Y468" s="213" t="str">
        <f>IF(AB468="Y",COUNT(#REF!), "")</f>
        <v/>
      </c>
      <c r="Z468" s="32"/>
      <c r="AA468" s="64" t="s">
        <v>671</v>
      </c>
      <c r="AB468" s="66" t="s">
        <v>72</v>
      </c>
      <c r="AC468" s="65">
        <v>53.126983000000003</v>
      </c>
      <c r="AD468" s="65">
        <v>-119.83884399999999</v>
      </c>
      <c r="AE468" s="65" t="s">
        <v>672</v>
      </c>
      <c r="AF468" s="64">
        <v>8411</v>
      </c>
      <c r="AG468" s="64" t="s">
        <v>74</v>
      </c>
      <c r="AH468" s="64">
        <v>92</v>
      </c>
      <c r="AI468" s="64">
        <v>51</v>
      </c>
      <c r="AJ468" s="64" t="s">
        <v>57</v>
      </c>
      <c r="AK468" s="64" t="s">
        <v>62</v>
      </c>
      <c r="AL468" s="66" t="s">
        <v>62</v>
      </c>
      <c r="AM468" s="66" t="s">
        <v>63</v>
      </c>
      <c r="AN468" s="63" t="str">
        <f t="shared" si="60"/>
        <v>Dunster</v>
      </c>
      <c r="AO468" s="67" t="str">
        <f t="shared" si="61"/>
        <v>FALSE</v>
      </c>
      <c r="AP468" s="67" t="str">
        <f t="shared" si="62"/>
        <v>FALSE</v>
      </c>
    </row>
    <row r="469" spans="2:42" x14ac:dyDescent="0.25">
      <c r="B469" s="174">
        <v>8412</v>
      </c>
      <c r="C469" s="6" t="str">
        <f t="shared" si="54"/>
        <v>McBride</v>
      </c>
      <c r="D469" s="4" t="s">
        <v>57</v>
      </c>
      <c r="E469" s="5" t="s">
        <v>62</v>
      </c>
      <c r="F469" s="5" t="s">
        <v>62</v>
      </c>
      <c r="G469" s="5" t="s">
        <v>2553</v>
      </c>
      <c r="H469" s="5" t="s">
        <v>2552</v>
      </c>
      <c r="I469" s="299"/>
      <c r="J469" s="346"/>
      <c r="K469" s="346"/>
      <c r="L469" s="346"/>
      <c r="M469" s="347"/>
      <c r="N469" s="1"/>
      <c r="O469" s="2"/>
      <c r="P469" s="194"/>
      <c r="Q469" s="343" t="str">
        <f t="shared" si="55"/>
        <v/>
      </c>
      <c r="R469" s="210" t="str">
        <f t="shared" si="56"/>
        <v/>
      </c>
      <c r="S469" s="211" t="str">
        <f t="shared" si="57"/>
        <v/>
      </c>
      <c r="T469" s="215"/>
      <c r="U469" s="213">
        <f t="shared" si="58"/>
        <v>0</v>
      </c>
      <c r="V469" s="217">
        <f t="shared" si="59"/>
        <v>0</v>
      </c>
      <c r="W469" s="215"/>
      <c r="X469" s="215"/>
      <c r="Y469" s="213" t="str">
        <f>IF(AB469="Y",COUNT(#REF!), "")</f>
        <v/>
      </c>
      <c r="Z469" s="32"/>
      <c r="AA469" s="64" t="s">
        <v>1334</v>
      </c>
      <c r="AB469" s="64" t="s">
        <v>72</v>
      </c>
      <c r="AC469" s="65">
        <v>53.299999</v>
      </c>
      <c r="AD469" s="65">
        <v>-120.166701</v>
      </c>
      <c r="AE469" s="65" t="s">
        <v>1335</v>
      </c>
      <c r="AF469" s="64">
        <v>8412</v>
      </c>
      <c r="AG469" s="64" t="s">
        <v>74</v>
      </c>
      <c r="AH469" s="64">
        <v>654</v>
      </c>
      <c r="AI469" s="64">
        <v>342</v>
      </c>
      <c r="AJ469" s="64" t="s">
        <v>57</v>
      </c>
      <c r="AK469" s="64" t="s">
        <v>62</v>
      </c>
      <c r="AL469" s="66" t="s">
        <v>57</v>
      </c>
      <c r="AM469" s="66" t="s">
        <v>63</v>
      </c>
      <c r="AN469" s="63" t="str">
        <f t="shared" si="60"/>
        <v>McBride</v>
      </c>
      <c r="AO469" s="67" t="str">
        <f t="shared" si="61"/>
        <v>FALSE</v>
      </c>
      <c r="AP469" s="67" t="str">
        <f t="shared" si="62"/>
        <v>FALSE</v>
      </c>
    </row>
    <row r="470" spans="2:42" x14ac:dyDescent="0.25">
      <c r="B470" s="174">
        <v>8413</v>
      </c>
      <c r="C470" s="6" t="str">
        <f t="shared" si="54"/>
        <v>Crescent Spur</v>
      </c>
      <c r="D470" s="4" t="s">
        <v>57</v>
      </c>
      <c r="E470" s="5" t="s">
        <v>57</v>
      </c>
      <c r="F470" s="5" t="s">
        <v>62</v>
      </c>
      <c r="G470" s="5" t="s">
        <v>2553</v>
      </c>
      <c r="H470" s="5" t="s">
        <v>2552</v>
      </c>
      <c r="I470" s="299"/>
      <c r="J470" s="346"/>
      <c r="K470" s="346"/>
      <c r="L470" s="346"/>
      <c r="M470" s="347"/>
      <c r="N470" s="1"/>
      <c r="O470" s="2"/>
      <c r="P470" s="194"/>
      <c r="Q470" s="343" t="str">
        <f t="shared" si="55"/>
        <v/>
      </c>
      <c r="R470" s="210" t="str">
        <f t="shared" si="56"/>
        <v/>
      </c>
      <c r="S470" s="211" t="str">
        <f t="shared" si="57"/>
        <v/>
      </c>
      <c r="T470" s="215"/>
      <c r="U470" s="213">
        <f t="shared" si="58"/>
        <v>0</v>
      </c>
      <c r="V470" s="217">
        <f t="shared" si="59"/>
        <v>0</v>
      </c>
      <c r="W470" s="215"/>
      <c r="X470" s="215"/>
      <c r="Y470" s="213" t="str">
        <f>IF(AB470="Y",COUNT(#REF!), "")</f>
        <v/>
      </c>
      <c r="Z470" s="32"/>
      <c r="AA470" s="64" t="s">
        <v>563</v>
      </c>
      <c r="AB470" s="66" t="s">
        <v>72</v>
      </c>
      <c r="AC470" s="65">
        <v>53.571733000000002</v>
      </c>
      <c r="AD470" s="65">
        <v>-120.695463</v>
      </c>
      <c r="AE470" s="65" t="s">
        <v>564</v>
      </c>
      <c r="AF470" s="64">
        <v>8413</v>
      </c>
      <c r="AG470" s="64" t="s">
        <v>74</v>
      </c>
      <c r="AH470" s="64">
        <v>37</v>
      </c>
      <c r="AI470" s="64">
        <v>18</v>
      </c>
      <c r="AJ470" s="64" t="s">
        <v>57</v>
      </c>
      <c r="AK470" s="64" t="s">
        <v>62</v>
      </c>
      <c r="AL470" s="66" t="s">
        <v>62</v>
      </c>
      <c r="AM470" s="66" t="s">
        <v>63</v>
      </c>
      <c r="AN470" s="63" t="str">
        <f t="shared" si="60"/>
        <v>Crescent Spur</v>
      </c>
      <c r="AO470" s="67" t="str">
        <f t="shared" si="61"/>
        <v>FALSE</v>
      </c>
      <c r="AP470" s="67" t="str">
        <f t="shared" si="62"/>
        <v>FALSE</v>
      </c>
    </row>
    <row r="471" spans="2:42" x14ac:dyDescent="0.25">
      <c r="B471" s="174">
        <v>8414</v>
      </c>
      <c r="C471" s="6" t="str">
        <f t="shared" si="54"/>
        <v>Loos</v>
      </c>
      <c r="D471" s="4" t="s">
        <v>57</v>
      </c>
      <c r="E471" s="5" t="s">
        <v>57</v>
      </c>
      <c r="F471" s="5" t="s">
        <v>62</v>
      </c>
      <c r="G471" s="5" t="s">
        <v>2553</v>
      </c>
      <c r="H471" s="5" t="s">
        <v>2552</v>
      </c>
      <c r="I471" s="299"/>
      <c r="J471" s="346"/>
      <c r="K471" s="346"/>
      <c r="L471" s="346"/>
      <c r="M471" s="347"/>
      <c r="N471" s="1"/>
      <c r="O471" s="2"/>
      <c r="P471" s="194"/>
      <c r="Q471" s="343" t="str">
        <f t="shared" si="55"/>
        <v/>
      </c>
      <c r="R471" s="210" t="str">
        <f t="shared" si="56"/>
        <v/>
      </c>
      <c r="S471" s="211" t="str">
        <f t="shared" si="57"/>
        <v/>
      </c>
      <c r="T471" s="215"/>
      <c r="U471" s="213">
        <f t="shared" si="58"/>
        <v>0</v>
      </c>
      <c r="V471" s="217">
        <f t="shared" si="59"/>
        <v>0</v>
      </c>
      <c r="W471" s="215"/>
      <c r="X471" s="215"/>
      <c r="Y471" s="213" t="str">
        <f>IF(AB471="Y",COUNT(#REF!), "")</f>
        <v/>
      </c>
      <c r="Z471" s="32"/>
      <c r="AA471" s="64" t="s">
        <v>1244</v>
      </c>
      <c r="AB471" s="66" t="s">
        <v>72</v>
      </c>
      <c r="AC471" s="65">
        <v>53.602086</v>
      </c>
      <c r="AD471" s="65">
        <v>-120.718867</v>
      </c>
      <c r="AE471" s="65" t="s">
        <v>1245</v>
      </c>
      <c r="AF471" s="64">
        <v>8414</v>
      </c>
      <c r="AG471" s="64" t="s">
        <v>74</v>
      </c>
      <c r="AH471" s="64">
        <v>37</v>
      </c>
      <c r="AI471" s="64">
        <v>18</v>
      </c>
      <c r="AJ471" s="64" t="s">
        <v>57</v>
      </c>
      <c r="AK471" s="64" t="s">
        <v>62</v>
      </c>
      <c r="AL471" s="66" t="s">
        <v>62</v>
      </c>
      <c r="AM471" s="66" t="s">
        <v>63</v>
      </c>
      <c r="AN471" s="63" t="str">
        <f t="shared" si="60"/>
        <v>Loos</v>
      </c>
      <c r="AO471" s="67" t="str">
        <f t="shared" si="61"/>
        <v>FALSE</v>
      </c>
      <c r="AP471" s="67" t="str">
        <f t="shared" si="62"/>
        <v>FALSE</v>
      </c>
    </row>
    <row r="472" spans="2:42" x14ac:dyDescent="0.25">
      <c r="B472" s="174">
        <v>8415</v>
      </c>
      <c r="C472" s="6" t="str">
        <f t="shared" si="54"/>
        <v>Dome Creek</v>
      </c>
      <c r="D472" s="4" t="s">
        <v>57</v>
      </c>
      <c r="E472" s="5" t="s">
        <v>57</v>
      </c>
      <c r="F472" s="5" t="s">
        <v>62</v>
      </c>
      <c r="G472" s="5" t="s">
        <v>2553</v>
      </c>
      <c r="H472" s="5" t="s">
        <v>2552</v>
      </c>
      <c r="I472" s="299"/>
      <c r="J472" s="346"/>
      <c r="K472" s="346"/>
      <c r="L472" s="346"/>
      <c r="M472" s="347"/>
      <c r="N472" s="1"/>
      <c r="O472" s="2"/>
      <c r="P472" s="194"/>
      <c r="Q472" s="343" t="str">
        <f t="shared" si="55"/>
        <v/>
      </c>
      <c r="R472" s="210" t="str">
        <f t="shared" si="56"/>
        <v/>
      </c>
      <c r="S472" s="211" t="str">
        <f t="shared" si="57"/>
        <v/>
      </c>
      <c r="T472" s="215"/>
      <c r="U472" s="213">
        <f t="shared" si="58"/>
        <v>0</v>
      </c>
      <c r="V472" s="217">
        <f t="shared" si="59"/>
        <v>0</v>
      </c>
      <c r="W472" s="215"/>
      <c r="X472" s="215"/>
      <c r="Y472" s="213" t="str">
        <f>IF(AB472="Y",COUNT(#REF!), "")</f>
        <v/>
      </c>
      <c r="Z472" s="32"/>
      <c r="AA472" s="66" t="s">
        <v>642</v>
      </c>
      <c r="AB472" s="64" t="s">
        <v>72</v>
      </c>
      <c r="AC472" s="68">
        <v>53.742521000000004</v>
      </c>
      <c r="AD472" s="68">
        <v>-121.026079</v>
      </c>
      <c r="AE472" s="65" t="s">
        <v>643</v>
      </c>
      <c r="AF472" s="66">
        <v>8415</v>
      </c>
      <c r="AG472" s="66" t="s">
        <v>74</v>
      </c>
      <c r="AH472" s="66">
        <v>25</v>
      </c>
      <c r="AI472" s="66">
        <v>15</v>
      </c>
      <c r="AJ472" s="66" t="s">
        <v>57</v>
      </c>
      <c r="AK472" s="66" t="s">
        <v>62</v>
      </c>
      <c r="AL472" s="66" t="s">
        <v>62</v>
      </c>
      <c r="AM472" s="66" t="s">
        <v>63</v>
      </c>
      <c r="AN472" s="63" t="str">
        <f t="shared" si="60"/>
        <v>Dome Creek</v>
      </c>
      <c r="AO472" s="67" t="str">
        <f t="shared" si="61"/>
        <v>FALSE</v>
      </c>
      <c r="AP472" s="67" t="str">
        <f t="shared" si="62"/>
        <v>FALSE</v>
      </c>
    </row>
    <row r="473" spans="2:42" x14ac:dyDescent="0.25">
      <c r="B473" s="174">
        <v>8416</v>
      </c>
      <c r="C473" s="6" t="str">
        <f t="shared" si="54"/>
        <v>Penny</v>
      </c>
      <c r="D473" s="4" t="s">
        <v>57</v>
      </c>
      <c r="E473" s="5" t="s">
        <v>57</v>
      </c>
      <c r="F473" s="5" t="s">
        <v>62</v>
      </c>
      <c r="G473" s="5" t="s">
        <v>2553</v>
      </c>
      <c r="H473" s="5" t="s">
        <v>2552</v>
      </c>
      <c r="I473" s="299"/>
      <c r="J473" s="346"/>
      <c r="K473" s="346"/>
      <c r="L473" s="346"/>
      <c r="M473" s="347"/>
      <c r="N473" s="1"/>
      <c r="O473" s="2"/>
      <c r="P473" s="194"/>
      <c r="Q473" s="343" t="str">
        <f t="shared" si="55"/>
        <v/>
      </c>
      <c r="R473" s="210" t="str">
        <f t="shared" si="56"/>
        <v/>
      </c>
      <c r="S473" s="211" t="str">
        <f t="shared" si="57"/>
        <v/>
      </c>
      <c r="T473" s="215"/>
      <c r="U473" s="213">
        <f t="shared" si="58"/>
        <v>0</v>
      </c>
      <c r="V473" s="217">
        <f t="shared" si="59"/>
        <v>0</v>
      </c>
      <c r="W473" s="215"/>
      <c r="X473" s="215"/>
      <c r="Y473" s="213" t="str">
        <f>IF(AB473="Y",COUNT(#REF!), "")</f>
        <v/>
      </c>
      <c r="Z473" s="32"/>
      <c r="AA473" s="66" t="s">
        <v>1628</v>
      </c>
      <c r="AB473" s="66" t="s">
        <v>72</v>
      </c>
      <c r="AC473" s="68">
        <v>53.847405000000002</v>
      </c>
      <c r="AD473" s="68">
        <v>-121.28352099999999</v>
      </c>
      <c r="AE473" s="65" t="s">
        <v>1629</v>
      </c>
      <c r="AF473" s="66">
        <v>8416</v>
      </c>
      <c r="AG473" s="66" t="s">
        <v>74</v>
      </c>
      <c r="AH473" s="66">
        <v>0</v>
      </c>
      <c r="AI473" s="66">
        <v>0</v>
      </c>
      <c r="AJ473" s="66" t="s">
        <v>57</v>
      </c>
      <c r="AK473" s="66" t="s">
        <v>62</v>
      </c>
      <c r="AL473" s="66" t="s">
        <v>62</v>
      </c>
      <c r="AM473" s="66" t="s">
        <v>63</v>
      </c>
      <c r="AN473" s="63" t="str">
        <f t="shared" si="60"/>
        <v>Penny</v>
      </c>
      <c r="AO473" s="67" t="str">
        <f t="shared" si="61"/>
        <v>FALSE</v>
      </c>
      <c r="AP473" s="67" t="str">
        <f t="shared" si="62"/>
        <v>FALSE</v>
      </c>
    </row>
    <row r="474" spans="2:42" x14ac:dyDescent="0.25">
      <c r="B474" s="174">
        <v>8417</v>
      </c>
      <c r="C474" s="6" t="str">
        <f t="shared" si="54"/>
        <v>Sinclair Mills</v>
      </c>
      <c r="D474" s="4" t="s">
        <v>57</v>
      </c>
      <c r="E474" s="5" t="s">
        <v>57</v>
      </c>
      <c r="F474" s="5" t="s">
        <v>57</v>
      </c>
      <c r="G474" s="5" t="s">
        <v>2553</v>
      </c>
      <c r="H474" s="5" t="s">
        <v>2552</v>
      </c>
      <c r="I474" s="299"/>
      <c r="J474" s="346"/>
      <c r="K474" s="346"/>
      <c r="L474" s="346"/>
      <c r="M474" s="347"/>
      <c r="N474" s="1"/>
      <c r="O474" s="2"/>
      <c r="P474" s="194"/>
      <c r="Q474" s="343" t="str">
        <f t="shared" si="55"/>
        <v/>
      </c>
      <c r="R474" s="210" t="str">
        <f t="shared" si="56"/>
        <v/>
      </c>
      <c r="S474" s="211" t="str">
        <f t="shared" si="57"/>
        <v/>
      </c>
      <c r="T474" s="215"/>
      <c r="U474" s="213">
        <f t="shared" si="58"/>
        <v>0</v>
      </c>
      <c r="V474" s="217">
        <f t="shared" si="59"/>
        <v>0</v>
      </c>
      <c r="W474" s="215"/>
      <c r="X474" s="215"/>
      <c r="Y474" s="213" t="str">
        <f>IF(AB474="Y",COUNT(#REF!), "")</f>
        <v/>
      </c>
      <c r="Z474" s="32"/>
      <c r="AA474" s="64" t="s">
        <v>1960</v>
      </c>
      <c r="AB474" s="64" t="s">
        <v>72</v>
      </c>
      <c r="AC474" s="65">
        <v>54.016699000000003</v>
      </c>
      <c r="AD474" s="65">
        <v>-121.683301</v>
      </c>
      <c r="AE474" s="65" t="s">
        <v>1961</v>
      </c>
      <c r="AF474" s="64">
        <v>8417</v>
      </c>
      <c r="AG474" s="64" t="s">
        <v>74</v>
      </c>
      <c r="AH474" s="64">
        <v>10</v>
      </c>
      <c r="AI474" s="64">
        <v>7</v>
      </c>
      <c r="AJ474" s="64" t="s">
        <v>57</v>
      </c>
      <c r="AK474" s="64" t="s">
        <v>62</v>
      </c>
      <c r="AL474" s="66" t="s">
        <v>62</v>
      </c>
      <c r="AM474" s="66" t="s">
        <v>63</v>
      </c>
      <c r="AN474" s="63" t="str">
        <f t="shared" si="60"/>
        <v>Sinclair Mills</v>
      </c>
      <c r="AO474" s="67" t="str">
        <f t="shared" si="61"/>
        <v>FALSE</v>
      </c>
      <c r="AP474" s="67" t="str">
        <f t="shared" si="62"/>
        <v>FALSE</v>
      </c>
    </row>
    <row r="475" spans="2:42" x14ac:dyDescent="0.25">
      <c r="B475" s="174">
        <v>8418</v>
      </c>
      <c r="C475" s="6" t="str">
        <f t="shared" si="54"/>
        <v>Upper Fraser</v>
      </c>
      <c r="D475" s="4" t="s">
        <v>57</v>
      </c>
      <c r="E475" s="5" t="s">
        <v>57</v>
      </c>
      <c r="F475" s="5" t="s">
        <v>57</v>
      </c>
      <c r="G475" s="5" t="s">
        <v>2553</v>
      </c>
      <c r="H475" s="5" t="s">
        <v>2552</v>
      </c>
      <c r="I475" s="299"/>
      <c r="J475" s="346"/>
      <c r="K475" s="346"/>
      <c r="L475" s="346"/>
      <c r="M475" s="347"/>
      <c r="N475" s="1"/>
      <c r="O475" s="2"/>
      <c r="P475" s="194"/>
      <c r="Q475" s="343" t="str">
        <f t="shared" si="55"/>
        <v/>
      </c>
      <c r="R475" s="210" t="str">
        <f t="shared" si="56"/>
        <v/>
      </c>
      <c r="S475" s="211" t="str">
        <f t="shared" si="57"/>
        <v/>
      </c>
      <c r="T475" s="215"/>
      <c r="U475" s="213">
        <f t="shared" si="58"/>
        <v>0</v>
      </c>
      <c r="V475" s="217">
        <f t="shared" si="59"/>
        <v>0</v>
      </c>
      <c r="W475" s="215"/>
      <c r="X475" s="215"/>
      <c r="Y475" s="213" t="str">
        <f>IF(AB475="Y",COUNT(#REF!), "")</f>
        <v/>
      </c>
      <c r="Z475" s="32"/>
      <c r="AA475" s="66" t="s">
        <v>2293</v>
      </c>
      <c r="AB475" s="66" t="s">
        <v>72</v>
      </c>
      <c r="AC475" s="68">
        <v>54.108237000000003</v>
      </c>
      <c r="AD475" s="68">
        <v>-121.93056300000001</v>
      </c>
      <c r="AE475" s="65" t="s">
        <v>2294</v>
      </c>
      <c r="AF475" s="66">
        <v>8418</v>
      </c>
      <c r="AG475" s="66" t="s">
        <v>74</v>
      </c>
      <c r="AH475" s="66">
        <v>1</v>
      </c>
      <c r="AI475" s="66">
        <v>0</v>
      </c>
      <c r="AJ475" s="66" t="s">
        <v>57</v>
      </c>
      <c r="AK475" s="66" t="s">
        <v>62</v>
      </c>
      <c r="AL475" s="66" t="s">
        <v>62</v>
      </c>
      <c r="AM475" s="66" t="s">
        <v>63</v>
      </c>
      <c r="AN475" s="63" t="str">
        <f t="shared" si="60"/>
        <v>Upper Fraser</v>
      </c>
      <c r="AO475" s="67" t="str">
        <f t="shared" si="61"/>
        <v>FALSE</v>
      </c>
      <c r="AP475" s="67" t="str">
        <f t="shared" si="62"/>
        <v>FALSE</v>
      </c>
    </row>
    <row r="476" spans="2:42" x14ac:dyDescent="0.25">
      <c r="B476" s="174">
        <v>8419</v>
      </c>
      <c r="C476" s="6" t="str">
        <f t="shared" si="54"/>
        <v>Aleza Lake</v>
      </c>
      <c r="D476" s="4" t="s">
        <v>57</v>
      </c>
      <c r="E476" s="5" t="s">
        <v>57</v>
      </c>
      <c r="F476" s="5" t="s">
        <v>62</v>
      </c>
      <c r="G476" s="5" t="s">
        <v>2553</v>
      </c>
      <c r="H476" s="5" t="s">
        <v>2552</v>
      </c>
      <c r="I476" s="299"/>
      <c r="J476" s="346"/>
      <c r="K476" s="346"/>
      <c r="L476" s="346"/>
      <c r="M476" s="347"/>
      <c r="N476" s="1"/>
      <c r="O476" s="2"/>
      <c r="P476" s="194"/>
      <c r="Q476" s="343" t="str">
        <f t="shared" si="55"/>
        <v/>
      </c>
      <c r="R476" s="210" t="str">
        <f t="shared" si="56"/>
        <v/>
      </c>
      <c r="S476" s="211" t="str">
        <f t="shared" si="57"/>
        <v/>
      </c>
      <c r="T476" s="215"/>
      <c r="U476" s="213">
        <f t="shared" si="58"/>
        <v>0</v>
      </c>
      <c r="V476" s="217">
        <f t="shared" si="59"/>
        <v>0</v>
      </c>
      <c r="W476" s="215"/>
      <c r="X476" s="215"/>
      <c r="Y476" s="213" t="str">
        <f>IF(AB476="Y",COUNT(#REF!), "")</f>
        <v/>
      </c>
      <c r="Z476" s="32"/>
      <c r="AA476" s="66" t="s">
        <v>120</v>
      </c>
      <c r="AB476" s="64" t="s">
        <v>72</v>
      </c>
      <c r="AC476" s="68">
        <v>54.114330000000002</v>
      </c>
      <c r="AD476" s="68">
        <v>-122.033734</v>
      </c>
      <c r="AE476" s="65" t="s">
        <v>121</v>
      </c>
      <c r="AF476" s="66">
        <v>8419</v>
      </c>
      <c r="AG476" s="66" t="s">
        <v>74</v>
      </c>
      <c r="AH476" s="66">
        <v>16</v>
      </c>
      <c r="AI476" s="66">
        <v>11</v>
      </c>
      <c r="AJ476" s="66" t="s">
        <v>57</v>
      </c>
      <c r="AK476" s="66" t="s">
        <v>62</v>
      </c>
      <c r="AL476" s="66" t="s">
        <v>57</v>
      </c>
      <c r="AM476" s="66" t="s">
        <v>63</v>
      </c>
      <c r="AN476" s="63" t="str">
        <f t="shared" si="60"/>
        <v>Aleza Lake</v>
      </c>
      <c r="AO476" s="67" t="str">
        <f t="shared" si="61"/>
        <v>FALSE</v>
      </c>
      <c r="AP476" s="67" t="str">
        <f t="shared" si="62"/>
        <v>FALSE</v>
      </c>
    </row>
    <row r="477" spans="2:42" x14ac:dyDescent="0.25">
      <c r="B477" s="174">
        <v>8420</v>
      </c>
      <c r="C477" s="6" t="str">
        <f t="shared" si="54"/>
        <v>Willow River</v>
      </c>
      <c r="D477" s="4" t="s">
        <v>57</v>
      </c>
      <c r="E477" s="5" t="s">
        <v>57</v>
      </c>
      <c r="F477" s="5" t="s">
        <v>62</v>
      </c>
      <c r="G477" s="5" t="s">
        <v>2553</v>
      </c>
      <c r="H477" s="5" t="s">
        <v>2552</v>
      </c>
      <c r="I477" s="299"/>
      <c r="J477" s="346"/>
      <c r="K477" s="346"/>
      <c r="L477" s="346"/>
      <c r="M477" s="347"/>
      <c r="N477" s="1"/>
      <c r="O477" s="2"/>
      <c r="P477" s="194"/>
      <c r="Q477" s="343" t="str">
        <f t="shared" si="55"/>
        <v/>
      </c>
      <c r="R477" s="210" t="str">
        <f t="shared" si="56"/>
        <v/>
      </c>
      <c r="S477" s="211" t="str">
        <f t="shared" si="57"/>
        <v/>
      </c>
      <c r="T477" s="215"/>
      <c r="U477" s="213">
        <f t="shared" si="58"/>
        <v>0</v>
      </c>
      <c r="V477" s="217">
        <f t="shared" si="59"/>
        <v>0</v>
      </c>
      <c r="W477" s="215"/>
      <c r="X477" s="215"/>
      <c r="Y477" s="213" t="str">
        <f>IF(AB477="Y",COUNT(#REF!), "")</f>
        <v/>
      </c>
      <c r="Z477" s="32"/>
      <c r="AA477" s="64" t="s">
        <v>2416</v>
      </c>
      <c r="AB477" s="64" t="s">
        <v>72</v>
      </c>
      <c r="AC477" s="65">
        <v>54.078726000000003</v>
      </c>
      <c r="AD477" s="65">
        <v>-122.474372</v>
      </c>
      <c r="AE477" s="65" t="s">
        <v>2417</v>
      </c>
      <c r="AF477" s="64">
        <v>8420</v>
      </c>
      <c r="AG477" s="64" t="s">
        <v>74</v>
      </c>
      <c r="AH477" s="64">
        <v>175</v>
      </c>
      <c r="AI477" s="64">
        <v>96</v>
      </c>
      <c r="AJ477" s="64" t="s">
        <v>57</v>
      </c>
      <c r="AK477" s="64" t="s">
        <v>62</v>
      </c>
      <c r="AL477" s="66" t="s">
        <v>62</v>
      </c>
      <c r="AM477" s="66" t="s">
        <v>63</v>
      </c>
      <c r="AN477" s="63" t="str">
        <f t="shared" si="60"/>
        <v>Willow River</v>
      </c>
      <c r="AO477" s="67" t="str">
        <f t="shared" si="61"/>
        <v>FALSE</v>
      </c>
      <c r="AP477" s="67" t="str">
        <f t="shared" si="62"/>
        <v>FALSE</v>
      </c>
    </row>
    <row r="478" spans="2:42" x14ac:dyDescent="0.25">
      <c r="B478" s="174">
        <v>8421</v>
      </c>
      <c r="C478" s="6" t="str">
        <f t="shared" si="54"/>
        <v>Giscome</v>
      </c>
      <c r="D478" s="4" t="s">
        <v>57</v>
      </c>
      <c r="E478" s="5" t="s">
        <v>57</v>
      </c>
      <c r="F478" s="5" t="s">
        <v>62</v>
      </c>
      <c r="G478" s="5" t="s">
        <v>2553</v>
      </c>
      <c r="H478" s="5" t="s">
        <v>2552</v>
      </c>
      <c r="I478" s="299"/>
      <c r="J478" s="346"/>
      <c r="K478" s="346"/>
      <c r="L478" s="346"/>
      <c r="M478" s="347"/>
      <c r="N478" s="1"/>
      <c r="O478" s="2"/>
      <c r="P478" s="194"/>
      <c r="Q478" s="343" t="str">
        <f t="shared" si="55"/>
        <v/>
      </c>
      <c r="R478" s="210" t="str">
        <f t="shared" si="56"/>
        <v/>
      </c>
      <c r="S478" s="211" t="str">
        <f t="shared" si="57"/>
        <v/>
      </c>
      <c r="T478" s="215"/>
      <c r="U478" s="213">
        <f t="shared" si="58"/>
        <v>0</v>
      </c>
      <c r="V478" s="217">
        <f t="shared" si="59"/>
        <v>0</v>
      </c>
      <c r="W478" s="215"/>
      <c r="X478" s="215"/>
      <c r="Y478" s="213" t="str">
        <f>IF(AB478="Y",COUNT(#REF!), "")</f>
        <v/>
      </c>
      <c r="Z478" s="32"/>
      <c r="AA478" s="64" t="s">
        <v>851</v>
      </c>
      <c r="AB478" s="64" t="s">
        <v>72</v>
      </c>
      <c r="AC478" s="65">
        <v>54.066699999999997</v>
      </c>
      <c r="AD478" s="65">
        <v>-122.36670100000001</v>
      </c>
      <c r="AE478" s="65" t="s">
        <v>852</v>
      </c>
      <c r="AF478" s="64">
        <v>8421</v>
      </c>
      <c r="AG478" s="64" t="s">
        <v>74</v>
      </c>
      <c r="AH478" s="64">
        <v>66</v>
      </c>
      <c r="AI478" s="64">
        <v>31</v>
      </c>
      <c r="AJ478" s="64" t="s">
        <v>57</v>
      </c>
      <c r="AK478" s="64" t="s">
        <v>62</v>
      </c>
      <c r="AL478" s="66" t="s">
        <v>57</v>
      </c>
      <c r="AM478" s="66" t="s">
        <v>63</v>
      </c>
      <c r="AN478" s="63" t="str">
        <f t="shared" si="60"/>
        <v>Giscome</v>
      </c>
      <c r="AO478" s="67" t="str">
        <f t="shared" si="61"/>
        <v>FALSE</v>
      </c>
      <c r="AP478" s="67" t="str">
        <f t="shared" si="62"/>
        <v>FALSE</v>
      </c>
    </row>
    <row r="479" spans="2:42" x14ac:dyDescent="0.25">
      <c r="B479" s="174">
        <v>8422</v>
      </c>
      <c r="C479" s="6" t="str">
        <f t="shared" si="54"/>
        <v>Prince George</v>
      </c>
      <c r="D479" s="4" t="s">
        <v>62</v>
      </c>
      <c r="E479" s="5" t="s">
        <v>62</v>
      </c>
      <c r="F479" s="5" t="s">
        <v>62</v>
      </c>
      <c r="G479" s="5" t="s">
        <v>2553</v>
      </c>
      <c r="H479" s="5" t="s">
        <v>2552</v>
      </c>
      <c r="I479" s="299"/>
      <c r="J479" s="346"/>
      <c r="K479" s="346"/>
      <c r="L479" s="346"/>
      <c r="M479" s="347"/>
      <c r="N479" s="1"/>
      <c r="O479" s="2"/>
      <c r="P479" s="194"/>
      <c r="Q479" s="343" t="str">
        <f t="shared" si="55"/>
        <v/>
      </c>
      <c r="R479" s="210" t="str">
        <f t="shared" si="56"/>
        <v/>
      </c>
      <c r="S479" s="211" t="str">
        <f t="shared" si="57"/>
        <v/>
      </c>
      <c r="T479" s="215"/>
      <c r="U479" s="213">
        <f t="shared" si="58"/>
        <v>0</v>
      </c>
      <c r="V479" s="217">
        <f t="shared" si="59"/>
        <v>0</v>
      </c>
      <c r="W479" s="215"/>
      <c r="X479" s="215"/>
      <c r="Y479" s="213" t="str">
        <f>IF(AB479="Y",COUNT(#REF!), "")</f>
        <v/>
      </c>
      <c r="Z479" s="32"/>
      <c r="AA479" s="66" t="s">
        <v>1701</v>
      </c>
      <c r="AB479" s="66" t="s">
        <v>72</v>
      </c>
      <c r="AC479" s="68">
        <v>53.911582000000003</v>
      </c>
      <c r="AD479" s="68">
        <v>-122.775661</v>
      </c>
      <c r="AE479" s="65" t="s">
        <v>1702</v>
      </c>
      <c r="AF479" s="66">
        <v>8422</v>
      </c>
      <c r="AG479" s="66" t="s">
        <v>95</v>
      </c>
      <c r="AH479" s="66">
        <v>14186</v>
      </c>
      <c r="AI479" s="66">
        <v>7134</v>
      </c>
      <c r="AJ479" s="66" t="s">
        <v>62</v>
      </c>
      <c r="AK479" s="66" t="s">
        <v>57</v>
      </c>
      <c r="AL479" s="66" t="s">
        <v>62</v>
      </c>
      <c r="AM479" s="66" t="s">
        <v>63</v>
      </c>
      <c r="AN479" s="63" t="str">
        <f t="shared" si="60"/>
        <v>Prince George</v>
      </c>
      <c r="AO479" s="67" t="str">
        <f t="shared" si="61"/>
        <v>FALSE</v>
      </c>
      <c r="AP479" s="67" t="str">
        <f t="shared" si="62"/>
        <v>FALSE</v>
      </c>
    </row>
    <row r="480" spans="2:42" x14ac:dyDescent="0.25">
      <c r="B480" s="174">
        <v>8423</v>
      </c>
      <c r="C480" s="6" t="str">
        <f t="shared" si="54"/>
        <v>Shelley</v>
      </c>
      <c r="D480" s="4" t="s">
        <v>62</v>
      </c>
      <c r="E480" s="5" t="s">
        <v>62</v>
      </c>
      <c r="F480" s="5" t="s">
        <v>62</v>
      </c>
      <c r="G480" s="5" t="s">
        <v>2553</v>
      </c>
      <c r="H480" s="5" t="s">
        <v>2552</v>
      </c>
      <c r="I480" s="299"/>
      <c r="J480" s="346"/>
      <c r="K480" s="346"/>
      <c r="L480" s="346"/>
      <c r="M480" s="347"/>
      <c r="N480" s="1"/>
      <c r="O480" s="2"/>
      <c r="P480" s="194"/>
      <c r="Q480" s="343" t="str">
        <f t="shared" si="55"/>
        <v/>
      </c>
      <c r="R480" s="210" t="str">
        <f t="shared" si="56"/>
        <v/>
      </c>
      <c r="S480" s="211" t="str">
        <f t="shared" si="57"/>
        <v/>
      </c>
      <c r="T480" s="215"/>
      <c r="U480" s="213">
        <f t="shared" si="58"/>
        <v>0</v>
      </c>
      <c r="V480" s="217">
        <f t="shared" si="59"/>
        <v>0</v>
      </c>
      <c r="W480" s="215"/>
      <c r="X480" s="215"/>
      <c r="Y480" s="213" t="str">
        <f>IF(AB480="Y",COUNT(#REF!), "")</f>
        <v/>
      </c>
      <c r="Z480" s="32"/>
      <c r="AA480" s="66" t="s">
        <v>1913</v>
      </c>
      <c r="AB480" s="66" t="s">
        <v>72</v>
      </c>
      <c r="AC480" s="68">
        <v>54</v>
      </c>
      <c r="AD480" s="68">
        <v>-122.616699</v>
      </c>
      <c r="AE480" s="65" t="s">
        <v>1914</v>
      </c>
      <c r="AF480" s="66">
        <v>8423</v>
      </c>
      <c r="AG480" s="66" t="s">
        <v>74</v>
      </c>
      <c r="AH480" s="66">
        <v>305</v>
      </c>
      <c r="AI480" s="66">
        <v>119</v>
      </c>
      <c r="AJ480" s="66" t="s">
        <v>57</v>
      </c>
      <c r="AK480" s="66" t="s">
        <v>57</v>
      </c>
      <c r="AL480" s="66" t="s">
        <v>62</v>
      </c>
      <c r="AM480" s="66" t="s">
        <v>63</v>
      </c>
      <c r="AN480" s="63" t="str">
        <f t="shared" si="60"/>
        <v>Shelley</v>
      </c>
      <c r="AO480" s="67" t="str">
        <f t="shared" si="61"/>
        <v>FALSE</v>
      </c>
      <c r="AP480" s="67" t="str">
        <f t="shared" si="62"/>
        <v>FALSE</v>
      </c>
    </row>
    <row r="481" spans="2:42" x14ac:dyDescent="0.25">
      <c r="B481" s="174">
        <v>8425</v>
      </c>
      <c r="C481" s="6" t="str">
        <f t="shared" si="54"/>
        <v>Foreman</v>
      </c>
      <c r="D481" s="4" t="s">
        <v>57</v>
      </c>
      <c r="E481" s="5" t="s">
        <v>57</v>
      </c>
      <c r="F481" s="5" t="s">
        <v>62</v>
      </c>
      <c r="G481" s="5" t="s">
        <v>2553</v>
      </c>
      <c r="H481" s="5" t="s">
        <v>2552</v>
      </c>
      <c r="I481" s="299"/>
      <c r="J481" s="346"/>
      <c r="K481" s="346"/>
      <c r="L481" s="346"/>
      <c r="M481" s="347"/>
      <c r="N481" s="1"/>
      <c r="O481" s="2"/>
      <c r="P481" s="194"/>
      <c r="Q481" s="343" t="str">
        <f t="shared" si="55"/>
        <v/>
      </c>
      <c r="R481" s="210" t="str">
        <f t="shared" si="56"/>
        <v/>
      </c>
      <c r="S481" s="211" t="str">
        <f t="shared" si="57"/>
        <v/>
      </c>
      <c r="T481" s="215"/>
      <c r="U481" s="213">
        <f t="shared" si="58"/>
        <v>0</v>
      </c>
      <c r="V481" s="217">
        <f t="shared" si="59"/>
        <v>0</v>
      </c>
      <c r="W481" s="215"/>
      <c r="X481" s="215"/>
      <c r="Y481" s="213" t="str">
        <f>IF(AB481="Y",COUNT(#REF!), "")</f>
        <v/>
      </c>
      <c r="Z481" s="32"/>
      <c r="AA481" s="64" t="s">
        <v>778</v>
      </c>
      <c r="AB481" s="66" t="s">
        <v>72</v>
      </c>
      <c r="AC481" s="65">
        <v>53.95</v>
      </c>
      <c r="AD481" s="65">
        <v>-122.6833</v>
      </c>
      <c r="AE481" s="65" t="s">
        <v>779</v>
      </c>
      <c r="AF481" s="64">
        <v>8425</v>
      </c>
      <c r="AG481" s="64" t="s">
        <v>74</v>
      </c>
      <c r="AH481" s="64">
        <v>69</v>
      </c>
      <c r="AI481" s="64">
        <v>32</v>
      </c>
      <c r="AJ481" s="64" t="s">
        <v>57</v>
      </c>
      <c r="AK481" s="64" t="s">
        <v>57</v>
      </c>
      <c r="AL481" s="66" t="s">
        <v>57</v>
      </c>
      <c r="AM481" s="66" t="s">
        <v>63</v>
      </c>
      <c r="AN481" s="63" t="str">
        <f t="shared" si="60"/>
        <v>Foreman</v>
      </c>
      <c r="AO481" s="67" t="str">
        <f t="shared" si="61"/>
        <v>FALSE</v>
      </c>
      <c r="AP481" s="67" t="str">
        <f t="shared" si="62"/>
        <v>FALSE</v>
      </c>
    </row>
    <row r="482" spans="2:42" x14ac:dyDescent="0.25">
      <c r="B482" s="174">
        <v>8426</v>
      </c>
      <c r="C482" s="6" t="str">
        <f t="shared" ref="C482:C545" si="63">HYPERLINK(AE482,AN482)</f>
        <v>Bonnet Hill</v>
      </c>
      <c r="D482" s="4" t="s">
        <v>62</v>
      </c>
      <c r="E482" s="5" t="s">
        <v>62</v>
      </c>
      <c r="F482" s="5" t="s">
        <v>62</v>
      </c>
      <c r="G482" s="5" t="s">
        <v>2553</v>
      </c>
      <c r="H482" s="5" t="s">
        <v>2552</v>
      </c>
      <c r="I482" s="299"/>
      <c r="J482" s="346"/>
      <c r="K482" s="346"/>
      <c r="L482" s="346"/>
      <c r="M482" s="347"/>
      <c r="N482" s="1"/>
      <c r="O482" s="2"/>
      <c r="P482" s="194"/>
      <c r="Q482" s="343" t="str">
        <f t="shared" ref="Q482:Q545" si="64">IF(L482="","",
IF(SUM((J482*L482)/M482)&lt;=N482,"Sufficient Capacity",
IF(SUM((J482*L482)/M482)&gt;N482,"Not Enough Capacity","Error")))</f>
        <v/>
      </c>
      <c r="R482" s="210" t="str">
        <f t="shared" ref="R482:R545" si="65">IF(OR(ISBLANK(J482),ISBLANK(L482),ISBLANK(M482)), "",(J482*L482/M482))</f>
        <v/>
      </c>
      <c r="S482" s="211" t="str">
        <f t="shared" ref="S482:S545" si="66">IF(AND(COUNT(N482,R482)=2, OR($O$10="Last-Mile", $O$10="Transport &amp; Last-Mile")), N482-R482, "")</f>
        <v/>
      </c>
      <c r="T482" s="215"/>
      <c r="U482" s="213">
        <f t="shared" ref="U482:U545" si="67">IF(AND(AB482="Y",I482&lt;&gt;""),1,0)</f>
        <v>0</v>
      </c>
      <c r="V482" s="217">
        <f t="shared" ref="V482:V545" si="68">IF(AND(AB482="Y",I482="Last-Mile &amp; Transport"),1,0)</f>
        <v>0</v>
      </c>
      <c r="W482" s="215"/>
      <c r="X482" s="215"/>
      <c r="Y482" s="213" t="str">
        <f>IF(AB482="Y",COUNT(#REF!), "")</f>
        <v/>
      </c>
      <c r="Z482" s="32"/>
      <c r="AA482" s="66" t="s">
        <v>290</v>
      </c>
      <c r="AB482" s="64" t="s">
        <v>72</v>
      </c>
      <c r="AC482" s="68">
        <v>53.9</v>
      </c>
      <c r="AD482" s="68">
        <v>-122.616699</v>
      </c>
      <c r="AE482" s="65" t="s">
        <v>291</v>
      </c>
      <c r="AF482" s="66">
        <v>8426</v>
      </c>
      <c r="AG482" s="66" t="s">
        <v>74</v>
      </c>
      <c r="AH482" s="66">
        <v>1260</v>
      </c>
      <c r="AI482" s="66">
        <v>538</v>
      </c>
      <c r="AJ482" s="66" t="s">
        <v>62</v>
      </c>
      <c r="AK482" s="66" t="s">
        <v>57</v>
      </c>
      <c r="AL482" s="66" t="s">
        <v>57</v>
      </c>
      <c r="AM482" s="66" t="s">
        <v>63</v>
      </c>
      <c r="AN482" s="63" t="str">
        <f t="shared" ref="AN482:AN545" si="69">IF(AB482="Y", CONCATENATE(AA482,"*"), AA482)</f>
        <v>Bonnet Hill</v>
      </c>
      <c r="AO482" s="67" t="str">
        <f t="shared" ref="AO482:AO545" si="70">IF(I482="Last-Mile","TRUE",IF(I482="Transport &amp; Last-Mile","TRUE","FALSE"))</f>
        <v>FALSE</v>
      </c>
      <c r="AP482" s="67" t="str">
        <f t="shared" ref="AP482:AP545" si="71">IF(I482="Transport","TRUE",IF(I482="Transport &amp; Last-Mile","TRUE","FALSE"))</f>
        <v>FALSE</v>
      </c>
    </row>
    <row r="483" spans="2:42" x14ac:dyDescent="0.25">
      <c r="B483" s="174">
        <v>8427</v>
      </c>
      <c r="C483" s="6" t="str">
        <f t="shared" si="63"/>
        <v>Miworth</v>
      </c>
      <c r="D483" s="4" t="s">
        <v>62</v>
      </c>
      <c r="E483" s="5" t="s">
        <v>62</v>
      </c>
      <c r="F483" s="5" t="s">
        <v>62</v>
      </c>
      <c r="G483" s="5" t="s">
        <v>2553</v>
      </c>
      <c r="H483" s="5" t="s">
        <v>2552</v>
      </c>
      <c r="I483" s="299"/>
      <c r="J483" s="346"/>
      <c r="K483" s="346"/>
      <c r="L483" s="346"/>
      <c r="M483" s="347"/>
      <c r="N483" s="1"/>
      <c r="O483" s="2"/>
      <c r="P483" s="194"/>
      <c r="Q483" s="343" t="str">
        <f t="shared" si="64"/>
        <v/>
      </c>
      <c r="R483" s="210" t="str">
        <f t="shared" si="65"/>
        <v/>
      </c>
      <c r="S483" s="211" t="str">
        <f t="shared" si="66"/>
        <v/>
      </c>
      <c r="T483" s="215"/>
      <c r="U483" s="213">
        <f t="shared" si="67"/>
        <v>0</v>
      </c>
      <c r="V483" s="217">
        <f t="shared" si="68"/>
        <v>0</v>
      </c>
      <c r="W483" s="215"/>
      <c r="X483" s="215"/>
      <c r="Y483" s="213" t="str">
        <f>IF(AB483="Y",COUNT(#REF!), "")</f>
        <v/>
      </c>
      <c r="Z483" s="32"/>
      <c r="AA483" s="66" t="s">
        <v>1392</v>
      </c>
      <c r="AB483" s="64" t="s">
        <v>72</v>
      </c>
      <c r="AC483" s="68">
        <v>53.939852000000002</v>
      </c>
      <c r="AD483" s="68">
        <v>-122.94912100000001</v>
      </c>
      <c r="AE483" s="65" t="s">
        <v>1393</v>
      </c>
      <c r="AF483" s="66">
        <v>8427</v>
      </c>
      <c r="AG483" s="66" t="s">
        <v>74</v>
      </c>
      <c r="AH483" s="66">
        <v>406</v>
      </c>
      <c r="AI483" s="66">
        <v>157</v>
      </c>
      <c r="AJ483" s="66" t="s">
        <v>57</v>
      </c>
      <c r="AK483" s="66" t="s">
        <v>57</v>
      </c>
      <c r="AL483" s="66" t="s">
        <v>57</v>
      </c>
      <c r="AM483" s="66" t="s">
        <v>63</v>
      </c>
      <c r="AN483" s="63" t="str">
        <f t="shared" si="69"/>
        <v>Miworth</v>
      </c>
      <c r="AO483" s="67" t="str">
        <f t="shared" si="70"/>
        <v>FALSE</v>
      </c>
      <c r="AP483" s="67" t="str">
        <f t="shared" si="71"/>
        <v>FALSE</v>
      </c>
    </row>
    <row r="484" spans="2:42" x14ac:dyDescent="0.25">
      <c r="B484" s="174">
        <v>8428</v>
      </c>
      <c r="C484" s="6" t="str">
        <f t="shared" si="63"/>
        <v>Summit Lake</v>
      </c>
      <c r="D484" s="4" t="s">
        <v>57</v>
      </c>
      <c r="E484" s="5" t="s">
        <v>62</v>
      </c>
      <c r="F484" s="5" t="s">
        <v>62</v>
      </c>
      <c r="G484" s="5" t="s">
        <v>2553</v>
      </c>
      <c r="H484" s="5" t="s">
        <v>2552</v>
      </c>
      <c r="I484" s="299"/>
      <c r="J484" s="346"/>
      <c r="K484" s="346"/>
      <c r="L484" s="346"/>
      <c r="M484" s="347"/>
      <c r="N484" s="1"/>
      <c r="O484" s="2"/>
      <c r="P484" s="194"/>
      <c r="Q484" s="343" t="str">
        <f t="shared" si="64"/>
        <v/>
      </c>
      <c r="R484" s="210" t="str">
        <f t="shared" si="65"/>
        <v/>
      </c>
      <c r="S484" s="211" t="str">
        <f t="shared" si="66"/>
        <v/>
      </c>
      <c r="T484" s="215"/>
      <c r="U484" s="213">
        <f t="shared" si="67"/>
        <v>0</v>
      </c>
      <c r="V484" s="217">
        <f t="shared" si="68"/>
        <v>0</v>
      </c>
      <c r="W484" s="215"/>
      <c r="X484" s="215"/>
      <c r="Y484" s="213" t="str">
        <f>IF(AB484="Y",COUNT(#REF!), "")</f>
        <v/>
      </c>
      <c r="Z484" s="32"/>
      <c r="AA484" s="66" t="s">
        <v>2111</v>
      </c>
      <c r="AB484" s="64" t="s">
        <v>72</v>
      </c>
      <c r="AC484" s="68">
        <v>54.25</v>
      </c>
      <c r="AD484" s="68">
        <v>-122.63329899999999</v>
      </c>
      <c r="AE484" s="65" t="s">
        <v>2113</v>
      </c>
      <c r="AF484" s="66">
        <v>8428</v>
      </c>
      <c r="AG484" s="66" t="s">
        <v>74</v>
      </c>
      <c r="AH484" s="66">
        <v>39</v>
      </c>
      <c r="AI484" s="66">
        <v>86</v>
      </c>
      <c r="AJ484" s="66" t="s">
        <v>57</v>
      </c>
      <c r="AK484" s="66" t="s">
        <v>57</v>
      </c>
      <c r="AL484" s="66" t="s">
        <v>62</v>
      </c>
      <c r="AM484" s="66" t="s">
        <v>63</v>
      </c>
      <c r="AN484" s="63" t="str">
        <f t="shared" si="69"/>
        <v>Summit Lake</v>
      </c>
      <c r="AO484" s="67" t="str">
        <f t="shared" si="70"/>
        <v>FALSE</v>
      </c>
      <c r="AP484" s="67" t="str">
        <f t="shared" si="71"/>
        <v>FALSE</v>
      </c>
    </row>
    <row r="485" spans="2:42" x14ac:dyDescent="0.25">
      <c r="B485" s="174">
        <v>8429</v>
      </c>
      <c r="C485" s="6" t="str">
        <f t="shared" si="63"/>
        <v>Bear Lake</v>
      </c>
      <c r="D485" s="4" t="s">
        <v>57</v>
      </c>
      <c r="E485" s="5" t="s">
        <v>62</v>
      </c>
      <c r="F485" s="5" t="s">
        <v>62</v>
      </c>
      <c r="G485" s="5" t="s">
        <v>2553</v>
      </c>
      <c r="H485" s="5" t="s">
        <v>2552</v>
      </c>
      <c r="I485" s="299"/>
      <c r="J485" s="346"/>
      <c r="K485" s="346"/>
      <c r="L485" s="346"/>
      <c r="M485" s="347"/>
      <c r="N485" s="1"/>
      <c r="O485" s="2"/>
      <c r="P485" s="194"/>
      <c r="Q485" s="343" t="str">
        <f t="shared" si="64"/>
        <v/>
      </c>
      <c r="R485" s="210" t="str">
        <f t="shared" si="65"/>
        <v/>
      </c>
      <c r="S485" s="211" t="str">
        <f t="shared" si="66"/>
        <v/>
      </c>
      <c r="T485" s="215"/>
      <c r="U485" s="213">
        <f t="shared" si="67"/>
        <v>0</v>
      </c>
      <c r="V485" s="217">
        <f t="shared" si="68"/>
        <v>0</v>
      </c>
      <c r="W485" s="215"/>
      <c r="X485" s="215"/>
      <c r="Y485" s="213" t="str">
        <f>IF(AB485="Y",COUNT(#REF!), "")</f>
        <v/>
      </c>
      <c r="Z485" s="32"/>
      <c r="AA485" s="64" t="s">
        <v>207</v>
      </c>
      <c r="AB485" s="64" t="s">
        <v>72</v>
      </c>
      <c r="AC485" s="65">
        <v>54.495905999999998</v>
      </c>
      <c r="AD485" s="65">
        <v>-122.67922</v>
      </c>
      <c r="AE485" s="65" t="s">
        <v>208</v>
      </c>
      <c r="AF485" s="64">
        <v>8429</v>
      </c>
      <c r="AG485" s="64" t="s">
        <v>74</v>
      </c>
      <c r="AH485" s="64"/>
      <c r="AI485" s="64"/>
      <c r="AJ485" s="64" t="s">
        <v>57</v>
      </c>
      <c r="AK485" s="64" t="s">
        <v>57</v>
      </c>
      <c r="AL485" s="66" t="s">
        <v>62</v>
      </c>
      <c r="AM485" s="66" t="s">
        <v>63</v>
      </c>
      <c r="AN485" s="63" t="str">
        <f t="shared" si="69"/>
        <v>Bear Lake</v>
      </c>
      <c r="AO485" s="67" t="str">
        <f t="shared" si="70"/>
        <v>FALSE</v>
      </c>
      <c r="AP485" s="67" t="str">
        <f t="shared" si="71"/>
        <v>FALSE</v>
      </c>
    </row>
    <row r="486" spans="2:42" x14ac:dyDescent="0.25">
      <c r="B486" s="174">
        <v>8430</v>
      </c>
      <c r="C486" s="6" t="str">
        <f t="shared" si="63"/>
        <v>Buckhorn</v>
      </c>
      <c r="D486" s="4" t="s">
        <v>62</v>
      </c>
      <c r="E486" s="5" t="s">
        <v>62</v>
      </c>
      <c r="F486" s="5" t="s">
        <v>62</v>
      </c>
      <c r="G486" s="5" t="s">
        <v>2553</v>
      </c>
      <c r="H486" s="5" t="s">
        <v>2552</v>
      </c>
      <c r="I486" s="299"/>
      <c r="J486" s="346"/>
      <c r="K486" s="346"/>
      <c r="L486" s="346"/>
      <c r="M486" s="347"/>
      <c r="N486" s="1"/>
      <c r="O486" s="2"/>
      <c r="P486" s="194"/>
      <c r="Q486" s="343" t="str">
        <f t="shared" si="64"/>
        <v/>
      </c>
      <c r="R486" s="210" t="str">
        <f t="shared" si="65"/>
        <v/>
      </c>
      <c r="S486" s="211" t="str">
        <f t="shared" si="66"/>
        <v/>
      </c>
      <c r="T486" s="215"/>
      <c r="U486" s="213">
        <f t="shared" si="67"/>
        <v>0</v>
      </c>
      <c r="V486" s="217">
        <f t="shared" si="68"/>
        <v>0</v>
      </c>
      <c r="W486" s="215"/>
      <c r="X486" s="215"/>
      <c r="Y486" s="213" t="str">
        <f>IF(AB486="Y",COUNT(#REF!), "")</f>
        <v/>
      </c>
      <c r="Z486" s="32"/>
      <c r="AA486" s="66" t="s">
        <v>345</v>
      </c>
      <c r="AB486" s="64" t="s">
        <v>72</v>
      </c>
      <c r="AC486" s="68">
        <v>53.794224</v>
      </c>
      <c r="AD486" s="68">
        <v>-122.65471700000001</v>
      </c>
      <c r="AE486" s="65" t="s">
        <v>346</v>
      </c>
      <c r="AF486" s="66">
        <v>8430</v>
      </c>
      <c r="AG486" s="66" t="s">
        <v>74</v>
      </c>
      <c r="AH486" s="66">
        <v>409</v>
      </c>
      <c r="AI486" s="66">
        <v>163</v>
      </c>
      <c r="AJ486" s="66" t="s">
        <v>57</v>
      </c>
      <c r="AK486" s="66" t="s">
        <v>57</v>
      </c>
      <c r="AL486" s="66" t="s">
        <v>57</v>
      </c>
      <c r="AM486" s="66" t="s">
        <v>63</v>
      </c>
      <c r="AN486" s="63" t="str">
        <f t="shared" si="69"/>
        <v>Buckhorn</v>
      </c>
      <c r="AO486" s="67" t="str">
        <f t="shared" si="70"/>
        <v>FALSE</v>
      </c>
      <c r="AP486" s="67" t="str">
        <f t="shared" si="71"/>
        <v>FALSE</v>
      </c>
    </row>
    <row r="487" spans="2:42" x14ac:dyDescent="0.25">
      <c r="B487" s="174">
        <v>8431</v>
      </c>
      <c r="C487" s="6" t="str">
        <f t="shared" si="63"/>
        <v>Pineview</v>
      </c>
      <c r="D487" s="4" t="s">
        <v>57</v>
      </c>
      <c r="E487" s="5" t="s">
        <v>57</v>
      </c>
      <c r="F487" s="5" t="s">
        <v>62</v>
      </c>
      <c r="G487" s="5" t="s">
        <v>2553</v>
      </c>
      <c r="H487" s="5" t="s">
        <v>2552</v>
      </c>
      <c r="I487" s="299"/>
      <c r="J487" s="346"/>
      <c r="K487" s="346"/>
      <c r="L487" s="346"/>
      <c r="M487" s="347"/>
      <c r="N487" s="1"/>
      <c r="O487" s="2"/>
      <c r="P487" s="194"/>
      <c r="Q487" s="343" t="str">
        <f t="shared" si="64"/>
        <v/>
      </c>
      <c r="R487" s="210" t="str">
        <f t="shared" si="65"/>
        <v/>
      </c>
      <c r="S487" s="211" t="str">
        <f t="shared" si="66"/>
        <v/>
      </c>
      <c r="T487" s="215"/>
      <c r="U487" s="213">
        <f t="shared" si="67"/>
        <v>0</v>
      </c>
      <c r="V487" s="217">
        <f t="shared" si="68"/>
        <v>0</v>
      </c>
      <c r="W487" s="215"/>
      <c r="X487" s="215"/>
      <c r="Y487" s="213" t="str">
        <f>IF(AB487="Y",COUNT(#REF!), "")</f>
        <v/>
      </c>
      <c r="Z487" s="32"/>
      <c r="AA487" s="64" t="s">
        <v>1652</v>
      </c>
      <c r="AB487" s="64" t="s">
        <v>72</v>
      </c>
      <c r="AC487" s="65">
        <v>53.836663999999999</v>
      </c>
      <c r="AD487" s="65">
        <v>-122.65769</v>
      </c>
      <c r="AE487" s="65" t="s">
        <v>1653</v>
      </c>
      <c r="AF487" s="64">
        <v>8431</v>
      </c>
      <c r="AG487" s="64" t="s">
        <v>74</v>
      </c>
      <c r="AH487" s="64">
        <v>1068</v>
      </c>
      <c r="AI487" s="64">
        <v>476</v>
      </c>
      <c r="AJ487" s="64" t="s">
        <v>57</v>
      </c>
      <c r="AK487" s="64" t="s">
        <v>57</v>
      </c>
      <c r="AL487" s="66" t="s">
        <v>62</v>
      </c>
      <c r="AM487" s="66" t="s">
        <v>63</v>
      </c>
      <c r="AN487" s="63" t="str">
        <f t="shared" si="69"/>
        <v>Pineview</v>
      </c>
      <c r="AO487" s="67" t="str">
        <f t="shared" si="70"/>
        <v>FALSE</v>
      </c>
      <c r="AP487" s="67" t="str">
        <f t="shared" si="71"/>
        <v>FALSE</v>
      </c>
    </row>
    <row r="488" spans="2:42" x14ac:dyDescent="0.25">
      <c r="B488" s="174">
        <v>8432</v>
      </c>
      <c r="C488" s="6" t="str">
        <f t="shared" si="63"/>
        <v>Red Rock</v>
      </c>
      <c r="D488" s="4" t="s">
        <v>57</v>
      </c>
      <c r="E488" s="5" t="s">
        <v>57</v>
      </c>
      <c r="F488" s="5" t="s">
        <v>62</v>
      </c>
      <c r="G488" s="5" t="s">
        <v>2553</v>
      </c>
      <c r="H488" s="5" t="s">
        <v>2552</v>
      </c>
      <c r="I488" s="299"/>
      <c r="J488" s="346"/>
      <c r="K488" s="346"/>
      <c r="L488" s="346"/>
      <c r="M488" s="347"/>
      <c r="N488" s="1"/>
      <c r="O488" s="2"/>
      <c r="P488" s="194"/>
      <c r="Q488" s="343" t="str">
        <f t="shared" si="64"/>
        <v/>
      </c>
      <c r="R488" s="210" t="str">
        <f t="shared" si="65"/>
        <v/>
      </c>
      <c r="S488" s="211" t="str">
        <f t="shared" si="66"/>
        <v/>
      </c>
      <c r="T488" s="215"/>
      <c r="U488" s="213">
        <f t="shared" si="67"/>
        <v>0</v>
      </c>
      <c r="V488" s="217">
        <f t="shared" si="68"/>
        <v>0</v>
      </c>
      <c r="W488" s="215"/>
      <c r="X488" s="215"/>
      <c r="Y488" s="213" t="str">
        <f>IF(AB488="Y",COUNT(#REF!), "")</f>
        <v/>
      </c>
      <c r="Z488" s="32"/>
      <c r="AA488" s="66" t="s">
        <v>1758</v>
      </c>
      <c r="AB488" s="64" t="s">
        <v>72</v>
      </c>
      <c r="AC488" s="68">
        <v>53.68862</v>
      </c>
      <c r="AD488" s="68">
        <v>-122.67086500000001</v>
      </c>
      <c r="AE488" s="65" t="s">
        <v>1759</v>
      </c>
      <c r="AF488" s="66">
        <v>8432</v>
      </c>
      <c r="AG488" s="66" t="s">
        <v>74</v>
      </c>
      <c r="AH488" s="66">
        <v>154</v>
      </c>
      <c r="AI488" s="66">
        <v>69</v>
      </c>
      <c r="AJ488" s="66" t="s">
        <v>57</v>
      </c>
      <c r="AK488" s="66" t="s">
        <v>62</v>
      </c>
      <c r="AL488" s="66" t="s">
        <v>62</v>
      </c>
      <c r="AM488" s="66" t="s">
        <v>63</v>
      </c>
      <c r="AN488" s="63" t="str">
        <f t="shared" si="69"/>
        <v>Red Rock</v>
      </c>
      <c r="AO488" s="67" t="str">
        <f t="shared" si="70"/>
        <v>FALSE</v>
      </c>
      <c r="AP488" s="67" t="str">
        <f t="shared" si="71"/>
        <v>FALSE</v>
      </c>
    </row>
    <row r="489" spans="2:42" x14ac:dyDescent="0.25">
      <c r="B489" s="174">
        <v>8433</v>
      </c>
      <c r="C489" s="6" t="str">
        <f t="shared" si="63"/>
        <v>Stoner</v>
      </c>
      <c r="D489" s="4" t="s">
        <v>57</v>
      </c>
      <c r="E489" s="5" t="s">
        <v>57</v>
      </c>
      <c r="F489" s="5" t="s">
        <v>62</v>
      </c>
      <c r="G489" s="5" t="s">
        <v>2553</v>
      </c>
      <c r="H489" s="5" t="s">
        <v>2552</v>
      </c>
      <c r="I489" s="299"/>
      <c r="J489" s="346"/>
      <c r="K489" s="346"/>
      <c r="L489" s="346"/>
      <c r="M489" s="347"/>
      <c r="N489" s="1"/>
      <c r="O489" s="2"/>
      <c r="P489" s="194"/>
      <c r="Q489" s="343" t="str">
        <f t="shared" si="64"/>
        <v/>
      </c>
      <c r="R489" s="210" t="str">
        <f t="shared" si="65"/>
        <v/>
      </c>
      <c r="S489" s="211" t="str">
        <f t="shared" si="66"/>
        <v/>
      </c>
      <c r="T489" s="215"/>
      <c r="U489" s="213">
        <f t="shared" si="67"/>
        <v>0</v>
      </c>
      <c r="V489" s="217">
        <f t="shared" si="68"/>
        <v>0</v>
      </c>
      <c r="W489" s="215"/>
      <c r="X489" s="215"/>
      <c r="Y489" s="213" t="str">
        <f>IF(AB489="Y",COUNT(#REF!), "")</f>
        <v/>
      </c>
      <c r="Z489" s="32"/>
      <c r="AA489" s="66" t="s">
        <v>2097</v>
      </c>
      <c r="AB489" s="64" t="s">
        <v>72</v>
      </c>
      <c r="AC489" s="68">
        <v>53.629066999999999</v>
      </c>
      <c r="AD489" s="68">
        <v>-122.662451</v>
      </c>
      <c r="AE489" s="65" t="s">
        <v>2098</v>
      </c>
      <c r="AF489" s="66">
        <v>8433</v>
      </c>
      <c r="AG489" s="66" t="s">
        <v>74</v>
      </c>
      <c r="AH489" s="66">
        <v>101</v>
      </c>
      <c r="AI489" s="66">
        <v>45</v>
      </c>
      <c r="AJ489" s="66" t="s">
        <v>57</v>
      </c>
      <c r="AK489" s="66" t="s">
        <v>62</v>
      </c>
      <c r="AL489" s="66" t="s">
        <v>57</v>
      </c>
      <c r="AM489" s="66" t="s">
        <v>63</v>
      </c>
      <c r="AN489" s="63" t="str">
        <f t="shared" si="69"/>
        <v>Stoner</v>
      </c>
      <c r="AO489" s="67" t="str">
        <f t="shared" si="70"/>
        <v>FALSE</v>
      </c>
      <c r="AP489" s="67" t="str">
        <f t="shared" si="71"/>
        <v>FALSE</v>
      </c>
    </row>
    <row r="490" spans="2:42" x14ac:dyDescent="0.25">
      <c r="B490" s="174">
        <v>8434</v>
      </c>
      <c r="C490" s="6" t="str">
        <f t="shared" si="63"/>
        <v>Hixon</v>
      </c>
      <c r="D490" s="4" t="s">
        <v>57</v>
      </c>
      <c r="E490" s="5" t="s">
        <v>57</v>
      </c>
      <c r="F490" s="5" t="s">
        <v>62</v>
      </c>
      <c r="G490" s="5" t="s">
        <v>2553</v>
      </c>
      <c r="H490" s="5" t="s">
        <v>2552</v>
      </c>
      <c r="I490" s="299"/>
      <c r="J490" s="346"/>
      <c r="K490" s="346"/>
      <c r="L490" s="346"/>
      <c r="M490" s="347"/>
      <c r="N490" s="1"/>
      <c r="O490" s="2"/>
      <c r="P490" s="194"/>
      <c r="Q490" s="343" t="str">
        <f t="shared" si="64"/>
        <v/>
      </c>
      <c r="R490" s="210" t="str">
        <f t="shared" si="65"/>
        <v/>
      </c>
      <c r="S490" s="211" t="str">
        <f t="shared" si="66"/>
        <v/>
      </c>
      <c r="T490" s="215"/>
      <c r="U490" s="213">
        <f t="shared" si="67"/>
        <v>0</v>
      </c>
      <c r="V490" s="217">
        <f t="shared" si="68"/>
        <v>0</v>
      </c>
      <c r="W490" s="215"/>
      <c r="X490" s="215"/>
      <c r="Y490" s="213" t="str">
        <f>IF(AB490="Y",COUNT(#REF!), "")</f>
        <v/>
      </c>
      <c r="Z490" s="32"/>
      <c r="AA490" s="66" t="s">
        <v>977</v>
      </c>
      <c r="AB490" s="64" t="s">
        <v>72</v>
      </c>
      <c r="AC490" s="68">
        <v>53.420422000000002</v>
      </c>
      <c r="AD490" s="68">
        <v>-122.586186</v>
      </c>
      <c r="AE490" s="65" t="s">
        <v>978</v>
      </c>
      <c r="AF490" s="66">
        <v>8434</v>
      </c>
      <c r="AG490" s="66" t="s">
        <v>74</v>
      </c>
      <c r="AH490" s="66">
        <v>75</v>
      </c>
      <c r="AI490" s="66">
        <v>37</v>
      </c>
      <c r="AJ490" s="66" t="s">
        <v>57</v>
      </c>
      <c r="AK490" s="66" t="s">
        <v>62</v>
      </c>
      <c r="AL490" s="66" t="s">
        <v>62</v>
      </c>
      <c r="AM490" s="66" t="s">
        <v>63</v>
      </c>
      <c r="AN490" s="63" t="str">
        <f t="shared" si="69"/>
        <v>Hixon</v>
      </c>
      <c r="AO490" s="67" t="str">
        <f t="shared" si="70"/>
        <v>FALSE</v>
      </c>
      <c r="AP490" s="67" t="str">
        <f t="shared" si="71"/>
        <v>FALSE</v>
      </c>
    </row>
    <row r="491" spans="2:42" x14ac:dyDescent="0.25">
      <c r="B491" s="174">
        <v>8435</v>
      </c>
      <c r="C491" s="6" t="str">
        <f t="shared" si="63"/>
        <v>Salmon Valley</v>
      </c>
      <c r="D491" s="4" t="s">
        <v>57</v>
      </c>
      <c r="E491" s="5" t="s">
        <v>62</v>
      </c>
      <c r="F491" s="5" t="s">
        <v>62</v>
      </c>
      <c r="G491" s="5" t="s">
        <v>2553</v>
      </c>
      <c r="H491" s="5" t="s">
        <v>2552</v>
      </c>
      <c r="I491" s="299"/>
      <c r="J491" s="346"/>
      <c r="K491" s="346"/>
      <c r="L491" s="346"/>
      <c r="M491" s="347"/>
      <c r="N491" s="1"/>
      <c r="O491" s="2"/>
      <c r="P491" s="194"/>
      <c r="Q491" s="343" t="str">
        <f t="shared" si="64"/>
        <v/>
      </c>
      <c r="R491" s="210" t="str">
        <f t="shared" si="65"/>
        <v/>
      </c>
      <c r="S491" s="211" t="str">
        <f t="shared" si="66"/>
        <v/>
      </c>
      <c r="T491" s="215"/>
      <c r="U491" s="213">
        <f t="shared" si="67"/>
        <v>0</v>
      </c>
      <c r="V491" s="217">
        <f t="shared" si="68"/>
        <v>0</v>
      </c>
      <c r="W491" s="215"/>
      <c r="X491" s="215"/>
      <c r="Y491" s="213" t="str">
        <f>IF(AB491="Y",COUNT(#REF!), "")</f>
        <v/>
      </c>
      <c r="Z491" s="32"/>
      <c r="AA491" s="66" t="s">
        <v>1838</v>
      </c>
      <c r="AB491" s="66" t="s">
        <v>72</v>
      </c>
      <c r="AC491" s="68">
        <v>54.083300000000001</v>
      </c>
      <c r="AD491" s="68">
        <v>-122.69999799999999</v>
      </c>
      <c r="AE491" s="65" t="s">
        <v>1839</v>
      </c>
      <c r="AF491" s="66">
        <v>8435</v>
      </c>
      <c r="AG491" s="66" t="s">
        <v>74</v>
      </c>
      <c r="AH491" s="66">
        <v>59</v>
      </c>
      <c r="AI491" s="66">
        <v>24</v>
      </c>
      <c r="AJ491" s="66" t="s">
        <v>57</v>
      </c>
      <c r="AK491" s="66" t="s">
        <v>62</v>
      </c>
      <c r="AL491" s="66" t="s">
        <v>62</v>
      </c>
      <c r="AM491" s="66" t="s">
        <v>63</v>
      </c>
      <c r="AN491" s="63" t="str">
        <f t="shared" si="69"/>
        <v>Salmon Valley</v>
      </c>
      <c r="AO491" s="67" t="str">
        <f t="shared" si="70"/>
        <v>FALSE</v>
      </c>
      <c r="AP491" s="67" t="str">
        <f t="shared" si="71"/>
        <v>FALSE</v>
      </c>
    </row>
    <row r="492" spans="2:42" x14ac:dyDescent="0.25">
      <c r="B492" s="174">
        <v>8436</v>
      </c>
      <c r="C492" s="6" t="str">
        <f t="shared" si="63"/>
        <v>Cinema</v>
      </c>
      <c r="D492" s="4" t="s">
        <v>57</v>
      </c>
      <c r="E492" s="5" t="s">
        <v>57</v>
      </c>
      <c r="F492" s="5" t="s">
        <v>62</v>
      </c>
      <c r="G492" s="5" t="s">
        <v>2554</v>
      </c>
      <c r="H492" s="5" t="s">
        <v>2552</v>
      </c>
      <c r="I492" s="299"/>
      <c r="J492" s="346"/>
      <c r="K492" s="346"/>
      <c r="L492" s="346"/>
      <c r="M492" s="347"/>
      <c r="N492" s="1"/>
      <c r="O492" s="2"/>
      <c r="P492" s="194"/>
      <c r="Q492" s="343" t="str">
        <f t="shared" si="64"/>
        <v/>
      </c>
      <c r="R492" s="210" t="str">
        <f t="shared" si="65"/>
        <v/>
      </c>
      <c r="S492" s="211" t="str">
        <f t="shared" si="66"/>
        <v/>
      </c>
      <c r="T492" s="215"/>
      <c r="U492" s="213">
        <f t="shared" si="67"/>
        <v>0</v>
      </c>
      <c r="V492" s="217">
        <f t="shared" si="68"/>
        <v>0</v>
      </c>
      <c r="W492" s="215"/>
      <c r="X492" s="215"/>
      <c r="Y492" s="213" t="str">
        <f>IF(AB492="Y",COUNT(#REF!), "")</f>
        <v/>
      </c>
      <c r="Z492" s="32"/>
      <c r="AA492" s="64" t="s">
        <v>486</v>
      </c>
      <c r="AB492" s="66" t="s">
        <v>72</v>
      </c>
      <c r="AC492" s="65">
        <v>53.2333</v>
      </c>
      <c r="AD492" s="65">
        <v>-122.44999900000001</v>
      </c>
      <c r="AE492" s="65" t="s">
        <v>487</v>
      </c>
      <c r="AF492" s="64">
        <v>8436</v>
      </c>
      <c r="AG492" s="64" t="s">
        <v>74</v>
      </c>
      <c r="AH492" s="64">
        <v>54</v>
      </c>
      <c r="AI492" s="64">
        <v>33</v>
      </c>
      <c r="AJ492" s="64" t="s">
        <v>57</v>
      </c>
      <c r="AK492" s="64" t="s">
        <v>62</v>
      </c>
      <c r="AL492" s="66" t="s">
        <v>57</v>
      </c>
      <c r="AM492" s="66" t="s">
        <v>63</v>
      </c>
      <c r="AN492" s="63" t="str">
        <f t="shared" si="69"/>
        <v>Cinema</v>
      </c>
      <c r="AO492" s="67" t="str">
        <f t="shared" si="70"/>
        <v>FALSE</v>
      </c>
      <c r="AP492" s="67" t="str">
        <f t="shared" si="71"/>
        <v>FALSE</v>
      </c>
    </row>
    <row r="493" spans="2:42" x14ac:dyDescent="0.25">
      <c r="B493" s="174">
        <v>8437</v>
      </c>
      <c r="C493" s="6" t="str">
        <f t="shared" si="63"/>
        <v>Ten Mile Lake</v>
      </c>
      <c r="D493" s="4" t="s">
        <v>57</v>
      </c>
      <c r="E493" s="5" t="s">
        <v>57</v>
      </c>
      <c r="F493" s="5" t="s">
        <v>62</v>
      </c>
      <c r="G493" s="5" t="s">
        <v>2554</v>
      </c>
      <c r="H493" s="5" t="s">
        <v>2552</v>
      </c>
      <c r="I493" s="299"/>
      <c r="J493" s="346"/>
      <c r="K493" s="346"/>
      <c r="L493" s="346"/>
      <c r="M493" s="347"/>
      <c r="N493" s="1"/>
      <c r="O493" s="2"/>
      <c r="P493" s="194"/>
      <c r="Q493" s="343" t="str">
        <f t="shared" si="64"/>
        <v/>
      </c>
      <c r="R493" s="210" t="str">
        <f t="shared" si="65"/>
        <v/>
      </c>
      <c r="S493" s="211" t="str">
        <f t="shared" si="66"/>
        <v/>
      </c>
      <c r="T493" s="215"/>
      <c r="U493" s="213">
        <f t="shared" si="67"/>
        <v>0</v>
      </c>
      <c r="V493" s="217">
        <f t="shared" si="68"/>
        <v>0</v>
      </c>
      <c r="W493" s="215"/>
      <c r="X493" s="215"/>
      <c r="Y493" s="213" t="str">
        <f>IF(AB493="Y",COUNT(#REF!), "")</f>
        <v/>
      </c>
      <c r="Z493" s="32"/>
      <c r="AA493" s="66" t="s">
        <v>2175</v>
      </c>
      <c r="AB493" s="64" t="s">
        <v>72</v>
      </c>
      <c r="AC493" s="68">
        <v>53.088273999999998</v>
      </c>
      <c r="AD493" s="68">
        <v>-122.440349</v>
      </c>
      <c r="AE493" s="65" t="s">
        <v>2176</v>
      </c>
      <c r="AF493" s="66">
        <v>8437</v>
      </c>
      <c r="AG493" s="66" t="s">
        <v>74</v>
      </c>
      <c r="AH493" s="66">
        <v>297</v>
      </c>
      <c r="AI493" s="66">
        <v>131</v>
      </c>
      <c r="AJ493" s="66" t="s">
        <v>57</v>
      </c>
      <c r="AK493" s="66" t="s">
        <v>62</v>
      </c>
      <c r="AL493" s="66" t="s">
        <v>62</v>
      </c>
      <c r="AM493" s="66" t="s">
        <v>63</v>
      </c>
      <c r="AN493" s="63" t="str">
        <f t="shared" si="69"/>
        <v>Ten Mile Lake</v>
      </c>
      <c r="AO493" s="67" t="str">
        <f t="shared" si="70"/>
        <v>FALSE</v>
      </c>
      <c r="AP493" s="67" t="str">
        <f t="shared" si="71"/>
        <v>FALSE</v>
      </c>
    </row>
    <row r="494" spans="2:42" x14ac:dyDescent="0.25">
      <c r="B494" s="174">
        <v>8438</v>
      </c>
      <c r="C494" s="6" t="str">
        <f t="shared" si="63"/>
        <v>Barlow Creek</v>
      </c>
      <c r="D494" s="4" t="s">
        <v>62</v>
      </c>
      <c r="E494" s="5" t="s">
        <v>62</v>
      </c>
      <c r="F494" s="5" t="s">
        <v>62</v>
      </c>
      <c r="G494" s="5" t="s">
        <v>2554</v>
      </c>
      <c r="H494" s="5" t="s">
        <v>2552</v>
      </c>
      <c r="I494" s="299"/>
      <c r="J494" s="346"/>
      <c r="K494" s="346"/>
      <c r="L494" s="346"/>
      <c r="M494" s="347"/>
      <c r="N494" s="1"/>
      <c r="O494" s="2"/>
      <c r="P494" s="194"/>
      <c r="Q494" s="343" t="str">
        <f t="shared" si="64"/>
        <v/>
      </c>
      <c r="R494" s="210" t="str">
        <f t="shared" si="65"/>
        <v/>
      </c>
      <c r="S494" s="211" t="str">
        <f t="shared" si="66"/>
        <v/>
      </c>
      <c r="T494" s="215"/>
      <c r="U494" s="213">
        <f t="shared" si="67"/>
        <v>0</v>
      </c>
      <c r="V494" s="217">
        <f t="shared" si="68"/>
        <v>0</v>
      </c>
      <c r="W494" s="215"/>
      <c r="X494" s="215"/>
      <c r="Y494" s="213" t="str">
        <f>IF(AB494="Y",COUNT(#REF!), "")</f>
        <v/>
      </c>
      <c r="Z494" s="32"/>
      <c r="AA494" s="64" t="s">
        <v>189</v>
      </c>
      <c r="AB494" s="64" t="s">
        <v>72</v>
      </c>
      <c r="AC494" s="65">
        <v>53.023012999999999</v>
      </c>
      <c r="AD494" s="65">
        <v>-122.445283</v>
      </c>
      <c r="AE494" s="65" t="s">
        <v>190</v>
      </c>
      <c r="AF494" s="64">
        <v>8438</v>
      </c>
      <c r="AG494" s="64" t="s">
        <v>74</v>
      </c>
      <c r="AH494" s="64">
        <v>2347</v>
      </c>
      <c r="AI494" s="64">
        <v>981</v>
      </c>
      <c r="AJ494" s="64" t="s">
        <v>62</v>
      </c>
      <c r="AK494" s="64" t="s">
        <v>57</v>
      </c>
      <c r="AL494" s="66" t="s">
        <v>57</v>
      </c>
      <c r="AM494" s="66" t="s">
        <v>63</v>
      </c>
      <c r="AN494" s="63" t="str">
        <f t="shared" si="69"/>
        <v>Barlow Creek</v>
      </c>
      <c r="AO494" s="67" t="str">
        <f t="shared" si="70"/>
        <v>FALSE</v>
      </c>
      <c r="AP494" s="67" t="str">
        <f t="shared" si="71"/>
        <v>FALSE</v>
      </c>
    </row>
    <row r="495" spans="2:42" x14ac:dyDescent="0.25">
      <c r="B495" s="174">
        <v>8439</v>
      </c>
      <c r="C495" s="6" t="str">
        <f t="shared" si="63"/>
        <v>Quesnel</v>
      </c>
      <c r="D495" s="4" t="s">
        <v>62</v>
      </c>
      <c r="E495" s="5" t="s">
        <v>62</v>
      </c>
      <c r="F495" s="5" t="s">
        <v>62</v>
      </c>
      <c r="G495" s="5" t="s">
        <v>2554</v>
      </c>
      <c r="H495" s="5" t="s">
        <v>2552</v>
      </c>
      <c r="I495" s="299"/>
      <c r="J495" s="346"/>
      <c r="K495" s="346"/>
      <c r="L495" s="346"/>
      <c r="M495" s="347"/>
      <c r="N495" s="1"/>
      <c r="O495" s="2"/>
      <c r="P495" s="194"/>
      <c r="Q495" s="343" t="str">
        <f t="shared" si="64"/>
        <v/>
      </c>
      <c r="R495" s="210" t="str">
        <f t="shared" si="65"/>
        <v/>
      </c>
      <c r="S495" s="211" t="str">
        <f t="shared" si="66"/>
        <v/>
      </c>
      <c r="T495" s="215"/>
      <c r="U495" s="213">
        <f t="shared" si="67"/>
        <v>0</v>
      </c>
      <c r="V495" s="217">
        <f t="shared" si="68"/>
        <v>0</v>
      </c>
      <c r="W495" s="215"/>
      <c r="X495" s="215"/>
      <c r="Y495" s="213" t="str">
        <f>IF(AB495="Y",COUNT(#REF!), "")</f>
        <v/>
      </c>
      <c r="Z495" s="32"/>
      <c r="AA495" s="64" t="s">
        <v>1736</v>
      </c>
      <c r="AB495" s="64" t="s">
        <v>72</v>
      </c>
      <c r="AC495" s="65">
        <v>52.980550999999998</v>
      </c>
      <c r="AD495" s="65">
        <v>-122.50429</v>
      </c>
      <c r="AE495" s="65" t="s">
        <v>1737</v>
      </c>
      <c r="AF495" s="64">
        <v>8439</v>
      </c>
      <c r="AG495" s="64" t="s">
        <v>74</v>
      </c>
      <c r="AH495" s="64">
        <v>7927</v>
      </c>
      <c r="AI495" s="64">
        <v>3944</v>
      </c>
      <c r="AJ495" s="64" t="s">
        <v>62</v>
      </c>
      <c r="AK495" s="64" t="s">
        <v>57</v>
      </c>
      <c r="AL495" s="66" t="s">
        <v>62</v>
      </c>
      <c r="AM495" s="66" t="s">
        <v>63</v>
      </c>
      <c r="AN495" s="63" t="str">
        <f t="shared" si="69"/>
        <v>Quesnel</v>
      </c>
      <c r="AO495" s="67" t="str">
        <f t="shared" si="70"/>
        <v>FALSE</v>
      </c>
      <c r="AP495" s="67" t="str">
        <f t="shared" si="71"/>
        <v>FALSE</v>
      </c>
    </row>
    <row r="496" spans="2:42" x14ac:dyDescent="0.25">
      <c r="B496" s="174">
        <v>8440</v>
      </c>
      <c r="C496" s="6" t="str">
        <f t="shared" si="63"/>
        <v>Red Bluff</v>
      </c>
      <c r="D496" s="4" t="s">
        <v>62</v>
      </c>
      <c r="E496" s="5" t="s">
        <v>62</v>
      </c>
      <c r="F496" s="5" t="s">
        <v>62</v>
      </c>
      <c r="G496" s="5" t="s">
        <v>2554</v>
      </c>
      <c r="H496" s="5" t="s">
        <v>2552</v>
      </c>
      <c r="I496" s="299"/>
      <c r="J496" s="346"/>
      <c r="K496" s="346"/>
      <c r="L496" s="346"/>
      <c r="M496" s="347"/>
      <c r="N496" s="1"/>
      <c r="O496" s="2"/>
      <c r="P496" s="194"/>
      <c r="Q496" s="343" t="str">
        <f t="shared" si="64"/>
        <v/>
      </c>
      <c r="R496" s="210" t="str">
        <f t="shared" si="65"/>
        <v/>
      </c>
      <c r="S496" s="211" t="str">
        <f t="shared" si="66"/>
        <v/>
      </c>
      <c r="T496" s="215"/>
      <c r="U496" s="213">
        <f t="shared" si="67"/>
        <v>0</v>
      </c>
      <c r="V496" s="217">
        <f t="shared" si="68"/>
        <v>0</v>
      </c>
      <c r="W496" s="215"/>
      <c r="X496" s="215"/>
      <c r="Y496" s="213" t="str">
        <f>IF(AB496="Y",COUNT(#REF!), "")</f>
        <v/>
      </c>
      <c r="Z496" s="32"/>
      <c r="AA496" s="64" t="s">
        <v>1752</v>
      </c>
      <c r="AB496" s="64" t="s">
        <v>72</v>
      </c>
      <c r="AC496" s="65">
        <v>52.965373999999997</v>
      </c>
      <c r="AD496" s="65">
        <v>-122.460751</v>
      </c>
      <c r="AE496" s="65" t="s">
        <v>1753</v>
      </c>
      <c r="AF496" s="64">
        <v>8440</v>
      </c>
      <c r="AG496" s="64" t="s">
        <v>74</v>
      </c>
      <c r="AH496" s="64">
        <v>3835</v>
      </c>
      <c r="AI496" s="64">
        <v>1670</v>
      </c>
      <c r="AJ496" s="64" t="s">
        <v>62</v>
      </c>
      <c r="AK496" s="64" t="s">
        <v>57</v>
      </c>
      <c r="AL496" s="66" t="s">
        <v>57</v>
      </c>
      <c r="AM496" s="66" t="s">
        <v>63</v>
      </c>
      <c r="AN496" s="63" t="str">
        <f t="shared" si="69"/>
        <v>Red Bluff</v>
      </c>
      <c r="AO496" s="67" t="str">
        <f t="shared" si="70"/>
        <v>FALSE</v>
      </c>
      <c r="AP496" s="67" t="str">
        <f t="shared" si="71"/>
        <v>FALSE</v>
      </c>
    </row>
    <row r="497" spans="2:42" x14ac:dyDescent="0.25">
      <c r="B497" s="174">
        <v>8442</v>
      </c>
      <c r="C497" s="6" t="str">
        <f t="shared" si="63"/>
        <v>Rich Bar</v>
      </c>
      <c r="D497" s="4" t="s">
        <v>62</v>
      </c>
      <c r="E497" s="5" t="s">
        <v>62</v>
      </c>
      <c r="F497" s="5" t="s">
        <v>62</v>
      </c>
      <c r="G497" s="5" t="s">
        <v>2554</v>
      </c>
      <c r="H497" s="5" t="s">
        <v>2552</v>
      </c>
      <c r="I497" s="299"/>
      <c r="J497" s="346"/>
      <c r="K497" s="346"/>
      <c r="L497" s="346"/>
      <c r="M497" s="347"/>
      <c r="N497" s="1"/>
      <c r="O497" s="2"/>
      <c r="P497" s="194"/>
      <c r="Q497" s="343" t="str">
        <f t="shared" si="64"/>
        <v/>
      </c>
      <c r="R497" s="210" t="str">
        <f t="shared" si="65"/>
        <v/>
      </c>
      <c r="S497" s="211" t="str">
        <f t="shared" si="66"/>
        <v/>
      </c>
      <c r="T497" s="215"/>
      <c r="U497" s="213">
        <f t="shared" si="67"/>
        <v>0</v>
      </c>
      <c r="V497" s="217">
        <f t="shared" si="68"/>
        <v>0</v>
      </c>
      <c r="W497" s="215"/>
      <c r="X497" s="215"/>
      <c r="Y497" s="213" t="str">
        <f>IF(AB497="Y",COUNT(#REF!), "")</f>
        <v/>
      </c>
      <c r="Z497" s="32"/>
      <c r="AA497" s="64" t="s">
        <v>1776</v>
      </c>
      <c r="AB497" s="66" t="s">
        <v>72</v>
      </c>
      <c r="AC497" s="65">
        <v>52.914898000000001</v>
      </c>
      <c r="AD497" s="65">
        <v>-122.45647</v>
      </c>
      <c r="AE497" s="65" t="s">
        <v>1777</v>
      </c>
      <c r="AF497" s="64">
        <v>8442</v>
      </c>
      <c r="AG497" s="64" t="s">
        <v>74</v>
      </c>
      <c r="AH497" s="64">
        <v>3835</v>
      </c>
      <c r="AI497" s="64">
        <v>1670</v>
      </c>
      <c r="AJ497" s="64" t="s">
        <v>62</v>
      </c>
      <c r="AK497" s="64" t="s">
        <v>57</v>
      </c>
      <c r="AL497" s="66" t="s">
        <v>57</v>
      </c>
      <c r="AM497" s="66" t="s">
        <v>63</v>
      </c>
      <c r="AN497" s="63" t="str">
        <f t="shared" si="69"/>
        <v>Rich Bar</v>
      </c>
      <c r="AO497" s="67" t="str">
        <f t="shared" si="70"/>
        <v>FALSE</v>
      </c>
      <c r="AP497" s="67" t="str">
        <f t="shared" si="71"/>
        <v>FALSE</v>
      </c>
    </row>
    <row r="498" spans="2:42" x14ac:dyDescent="0.25">
      <c r="B498" s="174">
        <v>8443</v>
      </c>
      <c r="C498" s="6" t="str">
        <f t="shared" si="63"/>
        <v>Bouchie Lake</v>
      </c>
      <c r="D498" s="4" t="s">
        <v>62</v>
      </c>
      <c r="E498" s="5" t="s">
        <v>62</v>
      </c>
      <c r="F498" s="5" t="s">
        <v>62</v>
      </c>
      <c r="G498" s="5" t="s">
        <v>2554</v>
      </c>
      <c r="H498" s="5" t="s">
        <v>2552</v>
      </c>
      <c r="I498" s="299"/>
      <c r="J498" s="346"/>
      <c r="K498" s="346"/>
      <c r="L498" s="346"/>
      <c r="M498" s="347"/>
      <c r="N498" s="1"/>
      <c r="O498" s="2"/>
      <c r="P498" s="194"/>
      <c r="Q498" s="343" t="str">
        <f t="shared" si="64"/>
        <v/>
      </c>
      <c r="R498" s="210" t="str">
        <f t="shared" si="65"/>
        <v/>
      </c>
      <c r="S498" s="211" t="str">
        <f t="shared" si="66"/>
        <v/>
      </c>
      <c r="T498" s="215"/>
      <c r="U498" s="213">
        <f t="shared" si="67"/>
        <v>0</v>
      </c>
      <c r="V498" s="217">
        <f t="shared" si="68"/>
        <v>0</v>
      </c>
      <c r="W498" s="215"/>
      <c r="X498" s="215"/>
      <c r="Y498" s="213" t="str">
        <f>IF(AB498="Y",COUNT(#REF!), "")</f>
        <v/>
      </c>
      <c r="Z498" s="32"/>
      <c r="AA498" s="64" t="s">
        <v>308</v>
      </c>
      <c r="AB498" s="66" t="s">
        <v>72</v>
      </c>
      <c r="AC498" s="65">
        <v>53.026172000000003</v>
      </c>
      <c r="AD498" s="65">
        <v>-122.59733</v>
      </c>
      <c r="AE498" s="65" t="s">
        <v>309</v>
      </c>
      <c r="AF498" s="64">
        <v>8443</v>
      </c>
      <c r="AG498" s="64" t="s">
        <v>74</v>
      </c>
      <c r="AH498" s="64">
        <v>988</v>
      </c>
      <c r="AI498" s="64">
        <v>449</v>
      </c>
      <c r="AJ498" s="64" t="s">
        <v>57</v>
      </c>
      <c r="AK498" s="64" t="s">
        <v>57</v>
      </c>
      <c r="AL498" s="66" t="s">
        <v>57</v>
      </c>
      <c r="AM498" s="66" t="s">
        <v>63</v>
      </c>
      <c r="AN498" s="63" t="str">
        <f t="shared" si="69"/>
        <v>Bouchie Lake</v>
      </c>
      <c r="AO498" s="67" t="str">
        <f t="shared" si="70"/>
        <v>FALSE</v>
      </c>
      <c r="AP498" s="67" t="str">
        <f t="shared" si="71"/>
        <v>FALSE</v>
      </c>
    </row>
    <row r="499" spans="2:42" x14ac:dyDescent="0.25">
      <c r="B499" s="174">
        <v>8444</v>
      </c>
      <c r="C499" s="6" t="str">
        <f t="shared" si="63"/>
        <v>Cottonwood</v>
      </c>
      <c r="D499" s="4" t="s">
        <v>57</v>
      </c>
      <c r="E499" s="5" t="s">
        <v>57</v>
      </c>
      <c r="F499" s="5" t="s">
        <v>57</v>
      </c>
      <c r="G499" s="5" t="s">
        <v>2554</v>
      </c>
      <c r="H499" s="5" t="s">
        <v>2552</v>
      </c>
      <c r="I499" s="299"/>
      <c r="J499" s="346"/>
      <c r="K499" s="346"/>
      <c r="L499" s="346"/>
      <c r="M499" s="347"/>
      <c r="N499" s="1"/>
      <c r="O499" s="2"/>
      <c r="P499" s="194"/>
      <c r="Q499" s="343" t="str">
        <f t="shared" si="64"/>
        <v/>
      </c>
      <c r="R499" s="210" t="str">
        <f t="shared" si="65"/>
        <v/>
      </c>
      <c r="S499" s="211" t="str">
        <f t="shared" si="66"/>
        <v/>
      </c>
      <c r="T499" s="215"/>
      <c r="U499" s="213">
        <f t="shared" si="67"/>
        <v>0</v>
      </c>
      <c r="V499" s="217">
        <f t="shared" si="68"/>
        <v>0</v>
      </c>
      <c r="W499" s="215"/>
      <c r="X499" s="215"/>
      <c r="Y499" s="213" t="str">
        <f>IF(AB499="Y",COUNT(#REF!), "")</f>
        <v/>
      </c>
      <c r="Z499" s="32"/>
      <c r="AA499" s="66" t="s">
        <v>543</v>
      </c>
      <c r="AB499" s="64" t="s">
        <v>72</v>
      </c>
      <c r="AC499" s="68">
        <v>53.052208</v>
      </c>
      <c r="AD499" s="68">
        <v>-122.156352</v>
      </c>
      <c r="AE499" s="65" t="s">
        <v>544</v>
      </c>
      <c r="AF499" s="66">
        <v>8444</v>
      </c>
      <c r="AG499" s="66" t="s">
        <v>74</v>
      </c>
      <c r="AH499" s="66">
        <v>20</v>
      </c>
      <c r="AI499" s="66">
        <v>12</v>
      </c>
      <c r="AJ499" s="66" t="s">
        <v>57</v>
      </c>
      <c r="AK499" s="66" t="s">
        <v>62</v>
      </c>
      <c r="AL499" s="66" t="s">
        <v>57</v>
      </c>
      <c r="AM499" s="66" t="s">
        <v>63</v>
      </c>
      <c r="AN499" s="63" t="str">
        <f t="shared" si="69"/>
        <v>Cottonwood</v>
      </c>
      <c r="AO499" s="67" t="str">
        <f t="shared" si="70"/>
        <v>FALSE</v>
      </c>
      <c r="AP499" s="67" t="str">
        <f t="shared" si="71"/>
        <v>FALSE</v>
      </c>
    </row>
    <row r="500" spans="2:42" x14ac:dyDescent="0.25">
      <c r="B500" s="174">
        <v>8445</v>
      </c>
      <c r="C500" s="6" t="str">
        <f t="shared" si="63"/>
        <v>Wells</v>
      </c>
      <c r="D500" s="4" t="s">
        <v>62</v>
      </c>
      <c r="E500" s="5" t="s">
        <v>62</v>
      </c>
      <c r="F500" s="5" t="s">
        <v>57</v>
      </c>
      <c r="G500" s="5" t="s">
        <v>2554</v>
      </c>
      <c r="H500" s="5" t="s">
        <v>2552</v>
      </c>
      <c r="I500" s="299"/>
      <c r="J500" s="346"/>
      <c r="K500" s="346"/>
      <c r="L500" s="346"/>
      <c r="M500" s="347"/>
      <c r="N500" s="1"/>
      <c r="O500" s="2"/>
      <c r="P500" s="194"/>
      <c r="Q500" s="343" t="str">
        <f t="shared" si="64"/>
        <v/>
      </c>
      <c r="R500" s="210" t="str">
        <f t="shared" si="65"/>
        <v/>
      </c>
      <c r="S500" s="211" t="str">
        <f t="shared" si="66"/>
        <v/>
      </c>
      <c r="T500" s="215"/>
      <c r="U500" s="213">
        <f t="shared" si="67"/>
        <v>0</v>
      </c>
      <c r="V500" s="217">
        <f t="shared" si="68"/>
        <v>0</v>
      </c>
      <c r="W500" s="215"/>
      <c r="X500" s="215"/>
      <c r="Y500" s="213" t="str">
        <f>IF(AB500="Y",COUNT(#REF!), "")</f>
        <v/>
      </c>
      <c r="Z500" s="32"/>
      <c r="AA500" s="66" t="s">
        <v>2355</v>
      </c>
      <c r="AB500" s="66" t="s">
        <v>72</v>
      </c>
      <c r="AC500" s="68">
        <v>53.104140999999998</v>
      </c>
      <c r="AD500" s="68">
        <v>-121.570533</v>
      </c>
      <c r="AE500" s="65" t="s">
        <v>2356</v>
      </c>
      <c r="AF500" s="66">
        <v>8445</v>
      </c>
      <c r="AG500" s="66" t="s">
        <v>74</v>
      </c>
      <c r="AH500" s="66">
        <v>142</v>
      </c>
      <c r="AI500" s="66">
        <v>101</v>
      </c>
      <c r="AJ500" s="66" t="s">
        <v>57</v>
      </c>
      <c r="AK500" s="66" t="s">
        <v>62</v>
      </c>
      <c r="AL500" s="66" t="s">
        <v>57</v>
      </c>
      <c r="AM500" s="66" t="s">
        <v>63</v>
      </c>
      <c r="AN500" s="63" t="str">
        <f t="shared" si="69"/>
        <v>Wells</v>
      </c>
      <c r="AO500" s="67" t="str">
        <f t="shared" si="70"/>
        <v>FALSE</v>
      </c>
      <c r="AP500" s="67" t="str">
        <f t="shared" si="71"/>
        <v>FALSE</v>
      </c>
    </row>
    <row r="501" spans="2:42" x14ac:dyDescent="0.25">
      <c r="B501" s="174">
        <v>8446</v>
      </c>
      <c r="C501" s="6" t="str">
        <f t="shared" si="63"/>
        <v>Horsefly</v>
      </c>
      <c r="D501" s="4" t="s">
        <v>57</v>
      </c>
      <c r="E501" s="5" t="s">
        <v>57</v>
      </c>
      <c r="F501" s="5" t="s">
        <v>57</v>
      </c>
      <c r="G501" s="5" t="s">
        <v>2554</v>
      </c>
      <c r="H501" s="5" t="s">
        <v>2552</v>
      </c>
      <c r="I501" s="299"/>
      <c r="J501" s="346"/>
      <c r="K501" s="346"/>
      <c r="L501" s="346"/>
      <c r="M501" s="347"/>
      <c r="N501" s="1"/>
      <c r="O501" s="2"/>
      <c r="P501" s="194"/>
      <c r="Q501" s="343" t="str">
        <f t="shared" si="64"/>
        <v/>
      </c>
      <c r="R501" s="210" t="str">
        <f t="shared" si="65"/>
        <v/>
      </c>
      <c r="S501" s="211" t="str">
        <f t="shared" si="66"/>
        <v/>
      </c>
      <c r="T501" s="215"/>
      <c r="U501" s="213">
        <f t="shared" si="67"/>
        <v>0</v>
      </c>
      <c r="V501" s="217">
        <f t="shared" si="68"/>
        <v>0</v>
      </c>
      <c r="W501" s="215"/>
      <c r="X501" s="215"/>
      <c r="Y501" s="213" t="str">
        <f>IF(AB501="Y",COUNT(#REF!), "")</f>
        <v/>
      </c>
      <c r="Z501" s="32"/>
      <c r="AA501" s="66" t="s">
        <v>993</v>
      </c>
      <c r="AB501" s="64" t="s">
        <v>72</v>
      </c>
      <c r="AC501" s="68">
        <v>52.333298999999997</v>
      </c>
      <c r="AD501" s="68">
        <v>-121.416701</v>
      </c>
      <c r="AE501" s="65" t="s">
        <v>994</v>
      </c>
      <c r="AF501" s="66">
        <v>8446</v>
      </c>
      <c r="AG501" s="66" t="s">
        <v>74</v>
      </c>
      <c r="AH501" s="66">
        <v>137</v>
      </c>
      <c r="AI501" s="66">
        <v>65</v>
      </c>
      <c r="AJ501" s="66" t="s">
        <v>57</v>
      </c>
      <c r="AK501" s="66" t="s">
        <v>62</v>
      </c>
      <c r="AL501" s="66" t="s">
        <v>57</v>
      </c>
      <c r="AM501" s="66" t="s">
        <v>63</v>
      </c>
      <c r="AN501" s="63" t="str">
        <f t="shared" si="69"/>
        <v>Horsefly</v>
      </c>
      <c r="AO501" s="67" t="str">
        <f t="shared" si="70"/>
        <v>FALSE</v>
      </c>
      <c r="AP501" s="67" t="str">
        <f t="shared" si="71"/>
        <v>FALSE</v>
      </c>
    </row>
    <row r="502" spans="2:42" x14ac:dyDescent="0.25">
      <c r="B502" s="174">
        <v>8447</v>
      </c>
      <c r="C502" s="6" t="str">
        <f t="shared" si="63"/>
        <v>Likely</v>
      </c>
      <c r="D502" s="4" t="s">
        <v>57</v>
      </c>
      <c r="E502" s="5" t="s">
        <v>57</v>
      </c>
      <c r="F502" s="5" t="s">
        <v>57</v>
      </c>
      <c r="G502" s="5" t="s">
        <v>2554</v>
      </c>
      <c r="H502" s="5" t="s">
        <v>2552</v>
      </c>
      <c r="I502" s="299"/>
      <c r="J502" s="346"/>
      <c r="K502" s="346"/>
      <c r="L502" s="346"/>
      <c r="M502" s="347"/>
      <c r="N502" s="1"/>
      <c r="O502" s="2"/>
      <c r="P502" s="194"/>
      <c r="Q502" s="343" t="str">
        <f t="shared" si="64"/>
        <v/>
      </c>
      <c r="R502" s="210" t="str">
        <f t="shared" si="65"/>
        <v/>
      </c>
      <c r="S502" s="211" t="str">
        <f t="shared" si="66"/>
        <v/>
      </c>
      <c r="T502" s="215"/>
      <c r="U502" s="213">
        <f t="shared" si="67"/>
        <v>0</v>
      </c>
      <c r="V502" s="217">
        <f t="shared" si="68"/>
        <v>0</v>
      </c>
      <c r="W502" s="215"/>
      <c r="X502" s="215"/>
      <c r="Y502" s="213" t="str">
        <f>IF(AB502="Y",COUNT(#REF!), "")</f>
        <v/>
      </c>
      <c r="Z502" s="32"/>
      <c r="AA502" s="66" t="s">
        <v>1222</v>
      </c>
      <c r="AB502" s="64" t="s">
        <v>72</v>
      </c>
      <c r="AC502" s="68">
        <v>52.618679</v>
      </c>
      <c r="AD502" s="68">
        <v>-121.564712</v>
      </c>
      <c r="AE502" s="65" t="s">
        <v>1223</v>
      </c>
      <c r="AF502" s="66">
        <v>8447</v>
      </c>
      <c r="AG502" s="66" t="s">
        <v>74</v>
      </c>
      <c r="AH502" s="66">
        <v>69</v>
      </c>
      <c r="AI502" s="66">
        <v>63</v>
      </c>
      <c r="AJ502" s="66" t="s">
        <v>57</v>
      </c>
      <c r="AK502" s="66" t="s">
        <v>62</v>
      </c>
      <c r="AL502" s="66" t="s">
        <v>62</v>
      </c>
      <c r="AM502" s="66" t="s">
        <v>63</v>
      </c>
      <c r="AN502" s="63" t="str">
        <f t="shared" si="69"/>
        <v>Likely</v>
      </c>
      <c r="AO502" s="67" t="str">
        <f t="shared" si="70"/>
        <v>FALSE</v>
      </c>
      <c r="AP502" s="67" t="str">
        <f t="shared" si="71"/>
        <v>FALSE</v>
      </c>
    </row>
    <row r="503" spans="2:42" x14ac:dyDescent="0.25">
      <c r="B503" s="174">
        <v>8448</v>
      </c>
      <c r="C503" s="6" t="str">
        <f t="shared" si="63"/>
        <v>Hydraulic</v>
      </c>
      <c r="D503" s="4" t="s">
        <v>57</v>
      </c>
      <c r="E503" s="5" t="s">
        <v>57</v>
      </c>
      <c r="F503" s="5" t="s">
        <v>57</v>
      </c>
      <c r="G503" s="5" t="s">
        <v>2554</v>
      </c>
      <c r="H503" s="5" t="s">
        <v>2552</v>
      </c>
      <c r="I503" s="299"/>
      <c r="J503" s="346"/>
      <c r="K503" s="346"/>
      <c r="L503" s="346"/>
      <c r="M503" s="347"/>
      <c r="N503" s="1"/>
      <c r="O503" s="2"/>
      <c r="P503" s="194"/>
      <c r="Q503" s="343" t="str">
        <f t="shared" si="64"/>
        <v/>
      </c>
      <c r="R503" s="210" t="str">
        <f t="shared" si="65"/>
        <v/>
      </c>
      <c r="S503" s="211" t="str">
        <f t="shared" si="66"/>
        <v/>
      </c>
      <c r="T503" s="215"/>
      <c r="U503" s="213">
        <f t="shared" si="67"/>
        <v>0</v>
      </c>
      <c r="V503" s="217">
        <f t="shared" si="68"/>
        <v>0</v>
      </c>
      <c r="W503" s="215"/>
      <c r="X503" s="215"/>
      <c r="Y503" s="213" t="str">
        <f>IF(AB503="Y",COUNT(#REF!), "")</f>
        <v/>
      </c>
      <c r="Z503" s="32"/>
      <c r="AA503" s="66" t="s">
        <v>1025</v>
      </c>
      <c r="AB503" s="64" t="s">
        <v>72</v>
      </c>
      <c r="AC503" s="68">
        <v>52.614798999999998</v>
      </c>
      <c r="AD503" s="68">
        <v>-121.706996</v>
      </c>
      <c r="AE503" s="65" t="s">
        <v>1026</v>
      </c>
      <c r="AF503" s="66">
        <v>8448</v>
      </c>
      <c r="AG503" s="66" t="s">
        <v>74</v>
      </c>
      <c r="AH503" s="66">
        <v>31</v>
      </c>
      <c r="AI503" s="66">
        <v>30</v>
      </c>
      <c r="AJ503" s="66" t="s">
        <v>57</v>
      </c>
      <c r="AK503" s="66" t="s">
        <v>62</v>
      </c>
      <c r="AL503" s="66" t="s">
        <v>62</v>
      </c>
      <c r="AM503" s="66" t="s">
        <v>63</v>
      </c>
      <c r="AN503" s="63" t="str">
        <f t="shared" si="69"/>
        <v>Hydraulic</v>
      </c>
      <c r="AO503" s="67" t="str">
        <f t="shared" si="70"/>
        <v>FALSE</v>
      </c>
      <c r="AP503" s="67" t="str">
        <f t="shared" si="71"/>
        <v>FALSE</v>
      </c>
    </row>
    <row r="504" spans="2:42" x14ac:dyDescent="0.25">
      <c r="B504" s="174">
        <v>8449</v>
      </c>
      <c r="C504" s="6" t="str">
        <f t="shared" si="63"/>
        <v>Big Lake Ranch</v>
      </c>
      <c r="D504" s="4" t="s">
        <v>57</v>
      </c>
      <c r="E504" s="5" t="s">
        <v>57</v>
      </c>
      <c r="F504" s="5" t="s">
        <v>57</v>
      </c>
      <c r="G504" s="5" t="s">
        <v>2554</v>
      </c>
      <c r="H504" s="5" t="s">
        <v>2552</v>
      </c>
      <c r="I504" s="299"/>
      <c r="J504" s="346"/>
      <c r="K504" s="346"/>
      <c r="L504" s="346"/>
      <c r="M504" s="347"/>
      <c r="N504" s="1"/>
      <c r="O504" s="2"/>
      <c r="P504" s="194"/>
      <c r="Q504" s="343" t="str">
        <f t="shared" si="64"/>
        <v/>
      </c>
      <c r="R504" s="210" t="str">
        <f t="shared" si="65"/>
        <v/>
      </c>
      <c r="S504" s="211" t="str">
        <f t="shared" si="66"/>
        <v/>
      </c>
      <c r="T504" s="215"/>
      <c r="U504" s="213">
        <f t="shared" si="67"/>
        <v>0</v>
      </c>
      <c r="V504" s="217">
        <f t="shared" si="68"/>
        <v>0</v>
      </c>
      <c r="W504" s="215"/>
      <c r="X504" s="215"/>
      <c r="Y504" s="213" t="str">
        <f>IF(AB504="Y",COUNT(#REF!), "")</f>
        <v/>
      </c>
      <c r="Z504" s="32"/>
      <c r="AA504" s="64" t="s">
        <v>240</v>
      </c>
      <c r="AB504" s="64" t="s">
        <v>72</v>
      </c>
      <c r="AC504" s="65">
        <v>52.404901000000002</v>
      </c>
      <c r="AD504" s="65">
        <v>-121.876238</v>
      </c>
      <c r="AE504" s="65" t="s">
        <v>241</v>
      </c>
      <c r="AF504" s="64">
        <v>8449</v>
      </c>
      <c r="AG504" s="64" t="s">
        <v>74</v>
      </c>
      <c r="AH504" s="64">
        <v>61</v>
      </c>
      <c r="AI504" s="64">
        <v>33</v>
      </c>
      <c r="AJ504" s="64" t="s">
        <v>57</v>
      </c>
      <c r="AK504" s="64" t="s">
        <v>62</v>
      </c>
      <c r="AL504" s="66" t="s">
        <v>57</v>
      </c>
      <c r="AM504" s="66" t="s">
        <v>63</v>
      </c>
      <c r="AN504" s="63" t="str">
        <f t="shared" si="69"/>
        <v>Big Lake Ranch</v>
      </c>
      <c r="AO504" s="67" t="str">
        <f t="shared" si="70"/>
        <v>FALSE</v>
      </c>
      <c r="AP504" s="67" t="str">
        <f t="shared" si="71"/>
        <v>FALSE</v>
      </c>
    </row>
    <row r="505" spans="2:42" x14ac:dyDescent="0.25">
      <c r="B505" s="174">
        <v>8450</v>
      </c>
      <c r="C505" s="6" t="str">
        <f t="shared" si="63"/>
        <v>Quesnel Forks</v>
      </c>
      <c r="D505" s="4" t="s">
        <v>57</v>
      </c>
      <c r="E505" s="5" t="s">
        <v>57</v>
      </c>
      <c r="F505" s="5" t="s">
        <v>57</v>
      </c>
      <c r="G505" s="5" t="s">
        <v>2554</v>
      </c>
      <c r="H505" s="5" t="s">
        <v>2552</v>
      </c>
      <c r="I505" s="299"/>
      <c r="J505" s="346"/>
      <c r="K505" s="346"/>
      <c r="L505" s="346"/>
      <c r="M505" s="347"/>
      <c r="N505" s="1"/>
      <c r="O505" s="2"/>
      <c r="P505" s="194"/>
      <c r="Q505" s="343" t="str">
        <f t="shared" si="64"/>
        <v/>
      </c>
      <c r="R505" s="210" t="str">
        <f t="shared" si="65"/>
        <v/>
      </c>
      <c r="S505" s="211" t="str">
        <f t="shared" si="66"/>
        <v/>
      </c>
      <c r="T505" s="215"/>
      <c r="U505" s="213">
        <f t="shared" si="67"/>
        <v>0</v>
      </c>
      <c r="V505" s="217">
        <f t="shared" si="68"/>
        <v>0</v>
      </c>
      <c r="W505" s="215"/>
      <c r="X505" s="215"/>
      <c r="Y505" s="213" t="str">
        <f>IF(AB505="Y",COUNT(#REF!), "")</f>
        <v/>
      </c>
      <c r="Z505" s="32"/>
      <c r="AA505" s="66" t="s">
        <v>1738</v>
      </c>
      <c r="AB505" s="66" t="s">
        <v>72</v>
      </c>
      <c r="AC505" s="68">
        <v>52.656395000000003</v>
      </c>
      <c r="AD505" s="68">
        <v>-121.662565</v>
      </c>
      <c r="AE505" s="65" t="s">
        <v>1739</v>
      </c>
      <c r="AF505" s="66">
        <v>8450</v>
      </c>
      <c r="AG505" s="66" t="s">
        <v>74</v>
      </c>
      <c r="AH505" s="66">
        <v>2</v>
      </c>
      <c r="AI505" s="66">
        <v>4</v>
      </c>
      <c r="AJ505" s="66" t="s">
        <v>57</v>
      </c>
      <c r="AK505" s="66" t="s">
        <v>62</v>
      </c>
      <c r="AL505" s="66" t="s">
        <v>62</v>
      </c>
      <c r="AM505" s="66" t="s">
        <v>63</v>
      </c>
      <c r="AN505" s="63" t="str">
        <f t="shared" si="69"/>
        <v>Quesnel Forks</v>
      </c>
      <c r="AO505" s="67" t="str">
        <f t="shared" si="70"/>
        <v>FALSE</v>
      </c>
      <c r="AP505" s="67" t="str">
        <f t="shared" si="71"/>
        <v>FALSE</v>
      </c>
    </row>
    <row r="506" spans="2:42" x14ac:dyDescent="0.25">
      <c r="B506" s="174">
        <v>8451</v>
      </c>
      <c r="C506" s="6" t="str">
        <f t="shared" si="63"/>
        <v>Kersley</v>
      </c>
      <c r="D506" s="4" t="s">
        <v>57</v>
      </c>
      <c r="E506" s="5" t="s">
        <v>62</v>
      </c>
      <c r="F506" s="5" t="s">
        <v>62</v>
      </c>
      <c r="G506" s="5" t="s">
        <v>2554</v>
      </c>
      <c r="H506" s="5" t="s">
        <v>2552</v>
      </c>
      <c r="I506" s="299"/>
      <c r="J506" s="346"/>
      <c r="K506" s="346"/>
      <c r="L506" s="346"/>
      <c r="M506" s="347"/>
      <c r="N506" s="1"/>
      <c r="O506" s="2"/>
      <c r="P506" s="194"/>
      <c r="Q506" s="343" t="str">
        <f t="shared" si="64"/>
        <v/>
      </c>
      <c r="R506" s="210" t="str">
        <f t="shared" si="65"/>
        <v/>
      </c>
      <c r="S506" s="211" t="str">
        <f t="shared" si="66"/>
        <v/>
      </c>
      <c r="T506" s="215"/>
      <c r="U506" s="213">
        <f t="shared" si="67"/>
        <v>0</v>
      </c>
      <c r="V506" s="217">
        <f t="shared" si="68"/>
        <v>0</v>
      </c>
      <c r="W506" s="215"/>
      <c r="X506" s="215"/>
      <c r="Y506" s="213" t="str">
        <f>IF(AB506="Y",COUNT(#REF!), "")</f>
        <v/>
      </c>
      <c r="Z506" s="32"/>
      <c r="AA506" s="66" t="s">
        <v>1072</v>
      </c>
      <c r="AB506" s="66" t="s">
        <v>72</v>
      </c>
      <c r="AC506" s="68">
        <v>52.835805000000001</v>
      </c>
      <c r="AD506" s="68">
        <v>-122.418491</v>
      </c>
      <c r="AE506" s="65" t="s">
        <v>1073</v>
      </c>
      <c r="AF506" s="66">
        <v>8451</v>
      </c>
      <c r="AG506" s="66" t="s">
        <v>74</v>
      </c>
      <c r="AH506" s="66">
        <v>395</v>
      </c>
      <c r="AI506" s="66">
        <v>167</v>
      </c>
      <c r="AJ506" s="66" t="s">
        <v>57</v>
      </c>
      <c r="AK506" s="66" t="s">
        <v>62</v>
      </c>
      <c r="AL506" s="66" t="s">
        <v>62</v>
      </c>
      <c r="AM506" s="66" t="s">
        <v>63</v>
      </c>
      <c r="AN506" s="63" t="str">
        <f t="shared" si="69"/>
        <v>Kersley</v>
      </c>
      <c r="AO506" s="67" t="str">
        <f t="shared" si="70"/>
        <v>FALSE</v>
      </c>
      <c r="AP506" s="67" t="str">
        <f t="shared" si="71"/>
        <v>FALSE</v>
      </c>
    </row>
    <row r="507" spans="2:42" x14ac:dyDescent="0.25">
      <c r="B507" s="174">
        <v>8452</v>
      </c>
      <c r="C507" s="6" t="str">
        <f t="shared" si="63"/>
        <v>Gravelle Ferry</v>
      </c>
      <c r="D507" s="4" t="s">
        <v>57</v>
      </c>
      <c r="E507" s="5" t="s">
        <v>62</v>
      </c>
      <c r="F507" s="5" t="s">
        <v>62</v>
      </c>
      <c r="G507" s="5" t="s">
        <v>2554</v>
      </c>
      <c r="H507" s="5" t="s">
        <v>2552</v>
      </c>
      <c r="I507" s="299"/>
      <c r="J507" s="346"/>
      <c r="K507" s="346"/>
      <c r="L507" s="346"/>
      <c r="M507" s="347"/>
      <c r="N507" s="1"/>
      <c r="O507" s="2"/>
      <c r="P507" s="194"/>
      <c r="Q507" s="343" t="str">
        <f t="shared" si="64"/>
        <v/>
      </c>
      <c r="R507" s="210" t="str">
        <f t="shared" si="65"/>
        <v/>
      </c>
      <c r="S507" s="211" t="str">
        <f t="shared" si="66"/>
        <v/>
      </c>
      <c r="T507" s="215"/>
      <c r="U507" s="213">
        <f t="shared" si="67"/>
        <v>0</v>
      </c>
      <c r="V507" s="217">
        <f t="shared" si="68"/>
        <v>0</v>
      </c>
      <c r="W507" s="215"/>
      <c r="X507" s="215"/>
      <c r="Y507" s="213" t="str">
        <f>IF(AB507="Y",COUNT(#REF!), "")</f>
        <v/>
      </c>
      <c r="Z507" s="32"/>
      <c r="AA507" s="64" t="s">
        <v>899</v>
      </c>
      <c r="AB507" s="64" t="s">
        <v>72</v>
      </c>
      <c r="AC507" s="65">
        <v>52.849998999999997</v>
      </c>
      <c r="AD507" s="65">
        <v>-122.2333</v>
      </c>
      <c r="AE507" s="65" t="s">
        <v>900</v>
      </c>
      <c r="AF507" s="64">
        <v>8452</v>
      </c>
      <c r="AG507" s="64" t="s">
        <v>74</v>
      </c>
      <c r="AH507" s="64">
        <v>14</v>
      </c>
      <c r="AI507" s="64">
        <v>6</v>
      </c>
      <c r="AJ507" s="64" t="s">
        <v>57</v>
      </c>
      <c r="AK507" s="64" t="s">
        <v>62</v>
      </c>
      <c r="AL507" s="66" t="s">
        <v>57</v>
      </c>
      <c r="AM507" s="66" t="s">
        <v>63</v>
      </c>
      <c r="AN507" s="63" t="str">
        <f t="shared" si="69"/>
        <v>Gravelle Ferry</v>
      </c>
      <c r="AO507" s="67" t="str">
        <f t="shared" si="70"/>
        <v>FALSE</v>
      </c>
      <c r="AP507" s="67" t="str">
        <f t="shared" si="71"/>
        <v>FALSE</v>
      </c>
    </row>
    <row r="508" spans="2:42" x14ac:dyDescent="0.25">
      <c r="B508" s="174">
        <v>8453</v>
      </c>
      <c r="C508" s="6" t="str">
        <f t="shared" si="63"/>
        <v>McLeese Lake</v>
      </c>
      <c r="D508" s="4" t="s">
        <v>57</v>
      </c>
      <c r="E508" s="5" t="s">
        <v>57</v>
      </c>
      <c r="F508" s="5" t="s">
        <v>62</v>
      </c>
      <c r="G508" s="5" t="s">
        <v>2554</v>
      </c>
      <c r="H508" s="5" t="s">
        <v>2552</v>
      </c>
      <c r="I508" s="299"/>
      <c r="J508" s="346"/>
      <c r="K508" s="346"/>
      <c r="L508" s="346"/>
      <c r="M508" s="347"/>
      <c r="N508" s="1"/>
      <c r="O508" s="2"/>
      <c r="P508" s="194"/>
      <c r="Q508" s="343" t="str">
        <f t="shared" si="64"/>
        <v/>
      </c>
      <c r="R508" s="210" t="str">
        <f t="shared" si="65"/>
        <v/>
      </c>
      <c r="S508" s="211" t="str">
        <f t="shared" si="66"/>
        <v/>
      </c>
      <c r="T508" s="215"/>
      <c r="U508" s="213">
        <f t="shared" si="67"/>
        <v>0</v>
      </c>
      <c r="V508" s="217">
        <f t="shared" si="68"/>
        <v>0</v>
      </c>
      <c r="W508" s="215"/>
      <c r="X508" s="215"/>
      <c r="Y508" s="213" t="str">
        <f>IF(AB508="Y",COUNT(#REF!), "")</f>
        <v/>
      </c>
      <c r="Z508" s="32"/>
      <c r="AA508" s="66" t="s">
        <v>1344</v>
      </c>
      <c r="AB508" s="66" t="s">
        <v>72</v>
      </c>
      <c r="AC508" s="68">
        <v>52.413659000000003</v>
      </c>
      <c r="AD508" s="68">
        <v>-122.29621</v>
      </c>
      <c r="AE508" s="65" t="s">
        <v>1345</v>
      </c>
      <c r="AF508" s="66">
        <v>8453</v>
      </c>
      <c r="AG508" s="66" t="s">
        <v>74</v>
      </c>
      <c r="AH508" s="66">
        <v>66</v>
      </c>
      <c r="AI508" s="66">
        <v>41</v>
      </c>
      <c r="AJ508" s="66" t="s">
        <v>57</v>
      </c>
      <c r="AK508" s="66" t="s">
        <v>62</v>
      </c>
      <c r="AL508" s="66" t="s">
        <v>57</v>
      </c>
      <c r="AM508" s="66" t="s">
        <v>63</v>
      </c>
      <c r="AN508" s="63" t="str">
        <f t="shared" si="69"/>
        <v>McLeese Lake</v>
      </c>
      <c r="AO508" s="67" t="str">
        <f t="shared" si="70"/>
        <v>FALSE</v>
      </c>
      <c r="AP508" s="67" t="str">
        <f t="shared" si="71"/>
        <v>FALSE</v>
      </c>
    </row>
    <row r="509" spans="2:42" x14ac:dyDescent="0.25">
      <c r="B509" s="174">
        <v>8454</v>
      </c>
      <c r="C509" s="6" t="str">
        <f t="shared" si="63"/>
        <v>Soda Creek*</v>
      </c>
      <c r="D509" s="4" t="s">
        <v>62</v>
      </c>
      <c r="E509" s="5" t="s">
        <v>62</v>
      </c>
      <c r="F509" s="5" t="s">
        <v>57</v>
      </c>
      <c r="G509" s="5" t="s">
        <v>2554</v>
      </c>
      <c r="H509" s="5" t="s">
        <v>2552</v>
      </c>
      <c r="I509" s="299"/>
      <c r="J509" s="346"/>
      <c r="K509" s="346"/>
      <c r="L509" s="346"/>
      <c r="M509" s="347"/>
      <c r="N509" s="1"/>
      <c r="O509" s="2"/>
      <c r="P509" s="194"/>
      <c r="Q509" s="343" t="str">
        <f t="shared" si="64"/>
        <v/>
      </c>
      <c r="R509" s="210" t="str">
        <f t="shared" si="65"/>
        <v/>
      </c>
      <c r="S509" s="211" t="str">
        <f t="shared" si="66"/>
        <v/>
      </c>
      <c r="T509" s="215"/>
      <c r="U509" s="213">
        <f t="shared" si="67"/>
        <v>0</v>
      </c>
      <c r="V509" s="217">
        <f t="shared" si="68"/>
        <v>0</v>
      </c>
      <c r="W509" s="215"/>
      <c r="X509" s="215"/>
      <c r="Y509" s="213">
        <f>IF(AB509="Y",COUNT(#REF!), "")</f>
        <v>0</v>
      </c>
      <c r="Z509" s="32"/>
      <c r="AA509" s="66" t="s">
        <v>2014</v>
      </c>
      <c r="AB509" s="64" t="s">
        <v>59</v>
      </c>
      <c r="AC509" s="68">
        <v>52.327502000000003</v>
      </c>
      <c r="AD509" s="68">
        <v>-122.274759</v>
      </c>
      <c r="AE509" s="65" t="s">
        <v>2016</v>
      </c>
      <c r="AF509" s="66">
        <v>8454</v>
      </c>
      <c r="AG509" s="66" t="s">
        <v>66</v>
      </c>
      <c r="AH509" s="66">
        <v>80</v>
      </c>
      <c r="AI509" s="66">
        <v>25</v>
      </c>
      <c r="AJ509" s="66" t="s">
        <v>57</v>
      </c>
      <c r="AK509" s="66" t="s">
        <v>62</v>
      </c>
      <c r="AL509" s="66" t="s">
        <v>62</v>
      </c>
      <c r="AM509" s="66" t="s">
        <v>63</v>
      </c>
      <c r="AN509" s="63" t="str">
        <f t="shared" si="69"/>
        <v>Soda Creek*</v>
      </c>
      <c r="AO509" s="67" t="str">
        <f t="shared" si="70"/>
        <v>FALSE</v>
      </c>
      <c r="AP509" s="67" t="str">
        <f t="shared" si="71"/>
        <v>FALSE</v>
      </c>
    </row>
    <row r="510" spans="2:42" x14ac:dyDescent="0.25">
      <c r="B510" s="174">
        <v>8455</v>
      </c>
      <c r="C510" s="6" t="str">
        <f t="shared" si="63"/>
        <v>Soda Creek</v>
      </c>
      <c r="D510" s="4" t="s">
        <v>57</v>
      </c>
      <c r="E510" s="5" t="s">
        <v>57</v>
      </c>
      <c r="F510" s="5" t="s">
        <v>57</v>
      </c>
      <c r="G510" s="5" t="s">
        <v>2554</v>
      </c>
      <c r="H510" s="5" t="s">
        <v>2552</v>
      </c>
      <c r="I510" s="299"/>
      <c r="J510" s="346"/>
      <c r="K510" s="346"/>
      <c r="L510" s="346"/>
      <c r="M510" s="347"/>
      <c r="N510" s="1"/>
      <c r="O510" s="2"/>
      <c r="P510" s="194"/>
      <c r="Q510" s="343" t="str">
        <f t="shared" si="64"/>
        <v/>
      </c>
      <c r="R510" s="210" t="str">
        <f t="shared" si="65"/>
        <v/>
      </c>
      <c r="S510" s="211" t="str">
        <f t="shared" si="66"/>
        <v/>
      </c>
      <c r="T510" s="215"/>
      <c r="U510" s="213">
        <f t="shared" si="67"/>
        <v>0</v>
      </c>
      <c r="V510" s="217">
        <f t="shared" si="68"/>
        <v>0</v>
      </c>
      <c r="W510" s="215"/>
      <c r="X510" s="215"/>
      <c r="Y510" s="213" t="str">
        <f>IF(AB510="Y",COUNT(#REF!), "")</f>
        <v/>
      </c>
      <c r="Z510" s="32"/>
      <c r="AA510" s="64" t="s">
        <v>2014</v>
      </c>
      <c r="AB510" s="64" t="s">
        <v>72</v>
      </c>
      <c r="AC510" s="65">
        <v>52.346581999999998</v>
      </c>
      <c r="AD510" s="65">
        <v>-122.29217300000001</v>
      </c>
      <c r="AE510" s="65" t="s">
        <v>2015</v>
      </c>
      <c r="AF510" s="64">
        <v>8455</v>
      </c>
      <c r="AG510" s="64" t="s">
        <v>74</v>
      </c>
      <c r="AH510" s="64">
        <v>128</v>
      </c>
      <c r="AI510" s="64">
        <v>71</v>
      </c>
      <c r="AJ510" s="64" t="s">
        <v>57</v>
      </c>
      <c r="AK510" s="64" t="s">
        <v>62</v>
      </c>
      <c r="AL510" s="66" t="s">
        <v>62</v>
      </c>
      <c r="AM510" s="66" t="s">
        <v>63</v>
      </c>
      <c r="AN510" s="63" t="str">
        <f t="shared" si="69"/>
        <v>Soda Creek</v>
      </c>
      <c r="AO510" s="67" t="str">
        <f t="shared" si="70"/>
        <v>FALSE</v>
      </c>
      <c r="AP510" s="67" t="str">
        <f t="shared" si="71"/>
        <v>FALSE</v>
      </c>
    </row>
    <row r="511" spans="2:42" x14ac:dyDescent="0.25">
      <c r="B511" s="174">
        <v>8456</v>
      </c>
      <c r="C511" s="6" t="str">
        <f t="shared" si="63"/>
        <v>Williams Lake</v>
      </c>
      <c r="D511" s="4" t="s">
        <v>62</v>
      </c>
      <c r="E511" s="5" t="s">
        <v>62</v>
      </c>
      <c r="F511" s="5" t="s">
        <v>62</v>
      </c>
      <c r="G511" s="5" t="s">
        <v>2554</v>
      </c>
      <c r="H511" s="5" t="s">
        <v>2552</v>
      </c>
      <c r="I511" s="299"/>
      <c r="J511" s="346"/>
      <c r="K511" s="346"/>
      <c r="L511" s="346"/>
      <c r="M511" s="347"/>
      <c r="N511" s="1"/>
      <c r="O511" s="2"/>
      <c r="P511" s="194"/>
      <c r="Q511" s="343" t="str">
        <f t="shared" si="64"/>
        <v/>
      </c>
      <c r="R511" s="210" t="str">
        <f t="shared" si="65"/>
        <v/>
      </c>
      <c r="S511" s="211" t="str">
        <f t="shared" si="66"/>
        <v/>
      </c>
      <c r="T511" s="215"/>
      <c r="U511" s="213">
        <f t="shared" si="67"/>
        <v>0</v>
      </c>
      <c r="V511" s="217">
        <f t="shared" si="68"/>
        <v>0</v>
      </c>
      <c r="W511" s="215"/>
      <c r="X511" s="215"/>
      <c r="Y511" s="213" t="str">
        <f>IF(AB511="Y",COUNT(#REF!), "")</f>
        <v/>
      </c>
      <c r="Z511" s="32"/>
      <c r="AA511" s="64" t="s">
        <v>2412</v>
      </c>
      <c r="AB511" s="64" t="s">
        <v>72</v>
      </c>
      <c r="AC511" s="65">
        <v>52.141472</v>
      </c>
      <c r="AD511" s="65">
        <v>-122.142883</v>
      </c>
      <c r="AE511" s="65" t="s">
        <v>2413</v>
      </c>
      <c r="AF511" s="64">
        <v>8456</v>
      </c>
      <c r="AG511" s="64" t="s">
        <v>74</v>
      </c>
      <c r="AH511" s="64">
        <v>9762</v>
      </c>
      <c r="AI511" s="64">
        <v>4441</v>
      </c>
      <c r="AJ511" s="64" t="s">
        <v>62</v>
      </c>
      <c r="AK511" s="64" t="s">
        <v>57</v>
      </c>
      <c r="AL511" s="66" t="s">
        <v>62</v>
      </c>
      <c r="AM511" s="66" t="s">
        <v>63</v>
      </c>
      <c r="AN511" s="63" t="str">
        <f t="shared" si="69"/>
        <v>Williams Lake</v>
      </c>
      <c r="AO511" s="67" t="str">
        <f t="shared" si="70"/>
        <v>FALSE</v>
      </c>
      <c r="AP511" s="67" t="str">
        <f t="shared" si="71"/>
        <v>FALSE</v>
      </c>
    </row>
    <row r="512" spans="2:42" x14ac:dyDescent="0.25">
      <c r="B512" s="174">
        <v>8458</v>
      </c>
      <c r="C512" s="6" t="str">
        <f t="shared" si="63"/>
        <v>150 Mile House</v>
      </c>
      <c r="D512" s="4" t="s">
        <v>57</v>
      </c>
      <c r="E512" s="5" t="s">
        <v>57</v>
      </c>
      <c r="F512" s="5" t="s">
        <v>62</v>
      </c>
      <c r="G512" s="5" t="s">
        <v>2554</v>
      </c>
      <c r="H512" s="5" t="s">
        <v>2552</v>
      </c>
      <c r="I512" s="299"/>
      <c r="J512" s="346"/>
      <c r="K512" s="346"/>
      <c r="L512" s="346"/>
      <c r="M512" s="347"/>
      <c r="N512" s="1"/>
      <c r="O512" s="2"/>
      <c r="P512" s="194"/>
      <c r="Q512" s="343" t="str">
        <f t="shared" si="64"/>
        <v/>
      </c>
      <c r="R512" s="210" t="str">
        <f t="shared" si="65"/>
        <v/>
      </c>
      <c r="S512" s="211" t="str">
        <f t="shared" si="66"/>
        <v/>
      </c>
      <c r="T512" s="215"/>
      <c r="U512" s="213">
        <f t="shared" si="67"/>
        <v>0</v>
      </c>
      <c r="V512" s="217">
        <f t="shared" si="68"/>
        <v>0</v>
      </c>
      <c r="W512" s="215"/>
      <c r="X512" s="215"/>
      <c r="Y512" s="213" t="str">
        <f>IF(AB512="Y",COUNT(#REF!), "")</f>
        <v/>
      </c>
      <c r="Z512" s="32"/>
      <c r="AA512" s="66" t="s">
        <v>85</v>
      </c>
      <c r="AB512" s="66" t="s">
        <v>72</v>
      </c>
      <c r="AC512" s="68">
        <v>52.114652999999997</v>
      </c>
      <c r="AD512" s="68">
        <v>-121.93548199999999</v>
      </c>
      <c r="AE512" s="65" t="s">
        <v>86</v>
      </c>
      <c r="AF512" s="66">
        <v>8458</v>
      </c>
      <c r="AG512" s="66" t="s">
        <v>74</v>
      </c>
      <c r="AH512" s="66">
        <v>438</v>
      </c>
      <c r="AI512" s="66">
        <v>191</v>
      </c>
      <c r="AJ512" s="66" t="s">
        <v>57</v>
      </c>
      <c r="AK512" s="66" t="s">
        <v>62</v>
      </c>
      <c r="AL512" s="66" t="s">
        <v>57</v>
      </c>
      <c r="AM512" s="66" t="s">
        <v>63</v>
      </c>
      <c r="AN512" s="63" t="str">
        <f t="shared" si="69"/>
        <v>150 Mile House</v>
      </c>
      <c r="AO512" s="67" t="str">
        <f t="shared" si="70"/>
        <v>FALSE</v>
      </c>
      <c r="AP512" s="67" t="str">
        <f t="shared" si="71"/>
        <v>FALSE</v>
      </c>
    </row>
    <row r="513" spans="2:42" x14ac:dyDescent="0.25">
      <c r="B513" s="174">
        <v>8459</v>
      </c>
      <c r="C513" s="6" t="str">
        <f t="shared" si="63"/>
        <v>Esler</v>
      </c>
      <c r="D513" s="4" t="s">
        <v>62</v>
      </c>
      <c r="E513" s="5" t="s">
        <v>62</v>
      </c>
      <c r="F513" s="5" t="s">
        <v>62</v>
      </c>
      <c r="G513" s="5" t="s">
        <v>2554</v>
      </c>
      <c r="H513" s="5" t="s">
        <v>2552</v>
      </c>
      <c r="I513" s="299"/>
      <c r="J513" s="346"/>
      <c r="K513" s="346"/>
      <c r="L513" s="346"/>
      <c r="M513" s="347"/>
      <c r="N513" s="1"/>
      <c r="O513" s="2"/>
      <c r="P513" s="194"/>
      <c r="Q513" s="343" t="str">
        <f t="shared" si="64"/>
        <v/>
      </c>
      <c r="R513" s="210" t="str">
        <f t="shared" si="65"/>
        <v/>
      </c>
      <c r="S513" s="211" t="str">
        <f t="shared" si="66"/>
        <v/>
      </c>
      <c r="T513" s="215"/>
      <c r="U513" s="213">
        <f t="shared" si="67"/>
        <v>0</v>
      </c>
      <c r="V513" s="217">
        <f t="shared" si="68"/>
        <v>0</v>
      </c>
      <c r="W513" s="215"/>
      <c r="X513" s="215"/>
      <c r="Y513" s="213" t="str">
        <f>IF(AB513="Y",COUNT(#REF!), "")</f>
        <v/>
      </c>
      <c r="Z513" s="32"/>
      <c r="AA513" s="64" t="s">
        <v>735</v>
      </c>
      <c r="AB513" s="64" t="s">
        <v>72</v>
      </c>
      <c r="AC513" s="65">
        <v>52.104182999999999</v>
      </c>
      <c r="AD513" s="65">
        <v>-122.184318</v>
      </c>
      <c r="AE513" s="65" t="s">
        <v>736</v>
      </c>
      <c r="AF513" s="64">
        <v>8459</v>
      </c>
      <c r="AG513" s="64" t="s">
        <v>74</v>
      </c>
      <c r="AH513" s="64">
        <v>542</v>
      </c>
      <c r="AI513" s="64">
        <v>251</v>
      </c>
      <c r="AJ513" s="64" t="s">
        <v>62</v>
      </c>
      <c r="AK513" s="64" t="s">
        <v>57</v>
      </c>
      <c r="AL513" s="66" t="s">
        <v>57</v>
      </c>
      <c r="AM513" s="66" t="s">
        <v>63</v>
      </c>
      <c r="AN513" s="63" t="str">
        <f t="shared" si="69"/>
        <v>Esler</v>
      </c>
      <c r="AO513" s="67" t="str">
        <f t="shared" si="70"/>
        <v>FALSE</v>
      </c>
      <c r="AP513" s="67" t="str">
        <f t="shared" si="71"/>
        <v>FALSE</v>
      </c>
    </row>
    <row r="514" spans="2:42" x14ac:dyDescent="0.25">
      <c r="B514" s="174">
        <v>8460</v>
      </c>
      <c r="C514" s="6" t="str">
        <f t="shared" si="63"/>
        <v>Chilcotin Road Area</v>
      </c>
      <c r="D514" s="4" t="s">
        <v>62</v>
      </c>
      <c r="E514" s="5" t="s">
        <v>62</v>
      </c>
      <c r="F514" s="5" t="s">
        <v>62</v>
      </c>
      <c r="G514" s="5" t="s">
        <v>2554</v>
      </c>
      <c r="H514" s="5" t="s">
        <v>2552</v>
      </c>
      <c r="I514" s="299"/>
      <c r="J514" s="346"/>
      <c r="K514" s="346"/>
      <c r="L514" s="346"/>
      <c r="M514" s="347"/>
      <c r="N514" s="1"/>
      <c r="O514" s="2"/>
      <c r="P514" s="194"/>
      <c r="Q514" s="343" t="str">
        <f t="shared" si="64"/>
        <v/>
      </c>
      <c r="R514" s="210" t="str">
        <f t="shared" si="65"/>
        <v/>
      </c>
      <c r="S514" s="211" t="str">
        <f t="shared" si="66"/>
        <v/>
      </c>
      <c r="T514" s="215"/>
      <c r="U514" s="213">
        <f t="shared" si="67"/>
        <v>0</v>
      </c>
      <c r="V514" s="217">
        <f t="shared" si="68"/>
        <v>0</v>
      </c>
      <c r="W514" s="215"/>
      <c r="X514" s="215"/>
      <c r="Y514" s="213" t="str">
        <f>IF(AB514="Y",COUNT(#REF!), "")</f>
        <v/>
      </c>
      <c r="Z514" s="32"/>
      <c r="AA514" s="66" t="s">
        <v>476</v>
      </c>
      <c r="AB514" s="66" t="s">
        <v>72</v>
      </c>
      <c r="AC514" s="68">
        <v>52.116587000000003</v>
      </c>
      <c r="AD514" s="68">
        <v>-122.179007</v>
      </c>
      <c r="AE514" s="65" t="s">
        <v>477</v>
      </c>
      <c r="AF514" s="66">
        <v>8460</v>
      </c>
      <c r="AG514" s="66" t="s">
        <v>74</v>
      </c>
      <c r="AH514" s="66">
        <v>542</v>
      </c>
      <c r="AI514" s="66">
        <v>251</v>
      </c>
      <c r="AJ514" s="66" t="s">
        <v>62</v>
      </c>
      <c r="AK514" s="66" t="s">
        <v>57</v>
      </c>
      <c r="AL514" s="66" t="s">
        <v>62</v>
      </c>
      <c r="AM514" s="66" t="s">
        <v>63</v>
      </c>
      <c r="AN514" s="63" t="str">
        <f t="shared" si="69"/>
        <v>Chilcotin Road Area</v>
      </c>
      <c r="AO514" s="67" t="str">
        <f t="shared" si="70"/>
        <v>FALSE</v>
      </c>
      <c r="AP514" s="67" t="str">
        <f t="shared" si="71"/>
        <v>FALSE</v>
      </c>
    </row>
    <row r="515" spans="2:42" x14ac:dyDescent="0.25">
      <c r="B515" s="174">
        <v>8461</v>
      </c>
      <c r="C515" s="6" t="str">
        <f t="shared" si="63"/>
        <v>Dog Creek</v>
      </c>
      <c r="D515" s="4" t="s">
        <v>62</v>
      </c>
      <c r="E515" s="5" t="s">
        <v>62</v>
      </c>
      <c r="F515" s="5" t="s">
        <v>62</v>
      </c>
      <c r="G515" s="5" t="s">
        <v>2554</v>
      </c>
      <c r="H515" s="5" t="s">
        <v>2552</v>
      </c>
      <c r="I515" s="299"/>
      <c r="J515" s="346"/>
      <c r="K515" s="346"/>
      <c r="L515" s="346"/>
      <c r="M515" s="347"/>
      <c r="N515" s="1"/>
      <c r="O515" s="2"/>
      <c r="P515" s="194"/>
      <c r="Q515" s="343" t="str">
        <f t="shared" si="64"/>
        <v/>
      </c>
      <c r="R515" s="210" t="str">
        <f t="shared" si="65"/>
        <v/>
      </c>
      <c r="S515" s="211" t="str">
        <f t="shared" si="66"/>
        <v/>
      </c>
      <c r="T515" s="215"/>
      <c r="U515" s="213">
        <f t="shared" si="67"/>
        <v>0</v>
      </c>
      <c r="V515" s="217">
        <f t="shared" si="68"/>
        <v>0</v>
      </c>
      <c r="W515" s="215"/>
      <c r="X515" s="215"/>
      <c r="Y515" s="213" t="str">
        <f>IF(AB515="Y",COUNT(#REF!), "")</f>
        <v/>
      </c>
      <c r="Z515" s="32"/>
      <c r="AA515" s="66" t="s">
        <v>630</v>
      </c>
      <c r="AB515" s="66" t="s">
        <v>72</v>
      </c>
      <c r="AC515" s="68">
        <v>52.094360999999999</v>
      </c>
      <c r="AD515" s="68">
        <v>-122.114278</v>
      </c>
      <c r="AE515" s="65" t="s">
        <v>631</v>
      </c>
      <c r="AF515" s="66">
        <v>8461</v>
      </c>
      <c r="AG515" s="66" t="s">
        <v>74</v>
      </c>
      <c r="AH515" s="66">
        <v>1928</v>
      </c>
      <c r="AI515" s="66">
        <v>868</v>
      </c>
      <c r="AJ515" s="66" t="s">
        <v>62</v>
      </c>
      <c r="AK515" s="66" t="s">
        <v>57</v>
      </c>
      <c r="AL515" s="66" t="s">
        <v>62</v>
      </c>
      <c r="AM515" s="66" t="s">
        <v>63</v>
      </c>
      <c r="AN515" s="63" t="str">
        <f t="shared" si="69"/>
        <v>Dog Creek</v>
      </c>
      <c r="AO515" s="67" t="str">
        <f t="shared" si="70"/>
        <v>FALSE</v>
      </c>
      <c r="AP515" s="67" t="str">
        <f t="shared" si="71"/>
        <v>FALSE</v>
      </c>
    </row>
    <row r="516" spans="2:42" x14ac:dyDescent="0.25">
      <c r="B516" s="174">
        <v>8462</v>
      </c>
      <c r="C516" s="6" t="str">
        <f t="shared" si="63"/>
        <v>South Lakeside</v>
      </c>
      <c r="D516" s="4" t="s">
        <v>62</v>
      </c>
      <c r="E516" s="5" t="s">
        <v>62</v>
      </c>
      <c r="F516" s="5" t="s">
        <v>62</v>
      </c>
      <c r="G516" s="5" t="s">
        <v>2554</v>
      </c>
      <c r="H516" s="5" t="s">
        <v>2552</v>
      </c>
      <c r="I516" s="299"/>
      <c r="J516" s="346"/>
      <c r="K516" s="346"/>
      <c r="L516" s="346"/>
      <c r="M516" s="347"/>
      <c r="N516" s="1"/>
      <c r="O516" s="2"/>
      <c r="P516" s="194"/>
      <c r="Q516" s="343" t="str">
        <f t="shared" si="64"/>
        <v/>
      </c>
      <c r="R516" s="210" t="str">
        <f t="shared" si="65"/>
        <v/>
      </c>
      <c r="S516" s="211" t="str">
        <f t="shared" si="66"/>
        <v/>
      </c>
      <c r="T516" s="215"/>
      <c r="U516" s="213">
        <f t="shared" si="67"/>
        <v>0</v>
      </c>
      <c r="V516" s="217">
        <f t="shared" si="68"/>
        <v>0</v>
      </c>
      <c r="W516" s="215"/>
      <c r="X516" s="215"/>
      <c r="Y516" s="213" t="str">
        <f>IF(AB516="Y",COUNT(#REF!), "")</f>
        <v/>
      </c>
      <c r="Z516" s="32"/>
      <c r="AA516" s="66" t="s">
        <v>2034</v>
      </c>
      <c r="AB516" s="66" t="s">
        <v>72</v>
      </c>
      <c r="AC516" s="68">
        <v>52.1083</v>
      </c>
      <c r="AD516" s="68">
        <v>-122.0972</v>
      </c>
      <c r="AE516" s="65" t="s">
        <v>2035</v>
      </c>
      <c r="AF516" s="66">
        <v>8462</v>
      </c>
      <c r="AG516" s="66" t="s">
        <v>74</v>
      </c>
      <c r="AH516" s="66">
        <v>1550</v>
      </c>
      <c r="AI516" s="66">
        <v>804</v>
      </c>
      <c r="AJ516" s="66" t="s">
        <v>62</v>
      </c>
      <c r="AK516" s="66" t="s">
        <v>57</v>
      </c>
      <c r="AL516" s="66" t="s">
        <v>57</v>
      </c>
      <c r="AM516" s="66" t="s">
        <v>63</v>
      </c>
      <c r="AN516" s="63" t="str">
        <f t="shared" si="69"/>
        <v>South Lakeside</v>
      </c>
      <c r="AO516" s="67" t="str">
        <f t="shared" si="70"/>
        <v>FALSE</v>
      </c>
      <c r="AP516" s="67" t="str">
        <f t="shared" si="71"/>
        <v>FALSE</v>
      </c>
    </row>
    <row r="517" spans="2:42" x14ac:dyDescent="0.25">
      <c r="B517" s="174">
        <v>8463</v>
      </c>
      <c r="C517" s="6" t="str">
        <f t="shared" si="63"/>
        <v>Pine Valley</v>
      </c>
      <c r="D517" s="4" t="s">
        <v>62</v>
      </c>
      <c r="E517" s="5" t="s">
        <v>62</v>
      </c>
      <c r="F517" s="5" t="s">
        <v>62</v>
      </c>
      <c r="G517" s="5" t="s">
        <v>2554</v>
      </c>
      <c r="H517" s="5" t="s">
        <v>2552</v>
      </c>
      <c r="I517" s="299"/>
      <c r="J517" s="346"/>
      <c r="K517" s="346"/>
      <c r="L517" s="346"/>
      <c r="M517" s="347"/>
      <c r="N517" s="1"/>
      <c r="O517" s="2"/>
      <c r="P517" s="194"/>
      <c r="Q517" s="343" t="str">
        <f t="shared" si="64"/>
        <v/>
      </c>
      <c r="R517" s="210" t="str">
        <f t="shared" si="65"/>
        <v/>
      </c>
      <c r="S517" s="211" t="str">
        <f t="shared" si="66"/>
        <v/>
      </c>
      <c r="T517" s="215"/>
      <c r="U517" s="213">
        <f t="shared" si="67"/>
        <v>0</v>
      </c>
      <c r="V517" s="217">
        <f t="shared" si="68"/>
        <v>0</v>
      </c>
      <c r="W517" s="215"/>
      <c r="X517" s="215"/>
      <c r="Y517" s="213" t="str">
        <f>IF(AB517="Y",COUNT(#REF!), "")</f>
        <v/>
      </c>
      <c r="Z517" s="32"/>
      <c r="AA517" s="66" t="s">
        <v>1647</v>
      </c>
      <c r="AB517" s="66" t="s">
        <v>72</v>
      </c>
      <c r="AC517" s="68">
        <v>52.175254000000002</v>
      </c>
      <c r="AD517" s="68">
        <v>-122.089671</v>
      </c>
      <c r="AE517" s="65" t="s">
        <v>1648</v>
      </c>
      <c r="AF517" s="66">
        <v>8463</v>
      </c>
      <c r="AG517" s="66" t="s">
        <v>74</v>
      </c>
      <c r="AH517" s="66">
        <v>727</v>
      </c>
      <c r="AI517" s="66">
        <v>280</v>
      </c>
      <c r="AJ517" s="66" t="s">
        <v>57</v>
      </c>
      <c r="AK517" s="66" t="s">
        <v>57</v>
      </c>
      <c r="AL517" s="66" t="s">
        <v>57</v>
      </c>
      <c r="AM517" s="66" t="s">
        <v>63</v>
      </c>
      <c r="AN517" s="63" t="str">
        <f t="shared" si="69"/>
        <v>Pine Valley</v>
      </c>
      <c r="AO517" s="67" t="str">
        <f t="shared" si="70"/>
        <v>FALSE</v>
      </c>
      <c r="AP517" s="67" t="str">
        <f t="shared" si="71"/>
        <v>FALSE</v>
      </c>
    </row>
    <row r="518" spans="2:42" x14ac:dyDescent="0.25">
      <c r="B518" s="174">
        <v>8464</v>
      </c>
      <c r="C518" s="6" t="str">
        <f t="shared" si="63"/>
        <v>Fox Mountain</v>
      </c>
      <c r="D518" s="4" t="s">
        <v>57</v>
      </c>
      <c r="E518" s="5" t="s">
        <v>57</v>
      </c>
      <c r="F518" s="5" t="s">
        <v>62</v>
      </c>
      <c r="G518" s="5" t="s">
        <v>2554</v>
      </c>
      <c r="H518" s="5" t="s">
        <v>2552</v>
      </c>
      <c r="I518" s="299"/>
      <c r="J518" s="346"/>
      <c r="K518" s="346"/>
      <c r="L518" s="346"/>
      <c r="M518" s="347"/>
      <c r="N518" s="1"/>
      <c r="O518" s="2"/>
      <c r="P518" s="194"/>
      <c r="Q518" s="343" t="str">
        <f t="shared" si="64"/>
        <v/>
      </c>
      <c r="R518" s="210" t="str">
        <f t="shared" si="65"/>
        <v/>
      </c>
      <c r="S518" s="211" t="str">
        <f t="shared" si="66"/>
        <v/>
      </c>
      <c r="T518" s="215"/>
      <c r="U518" s="213">
        <f t="shared" si="67"/>
        <v>0</v>
      </c>
      <c r="V518" s="217">
        <f t="shared" si="68"/>
        <v>0</v>
      </c>
      <c r="W518" s="215"/>
      <c r="X518" s="215"/>
      <c r="Y518" s="213" t="str">
        <f>IF(AB518="Y",COUNT(#REF!), "")</f>
        <v/>
      </c>
      <c r="Z518" s="32"/>
      <c r="AA518" s="66" t="s">
        <v>805</v>
      </c>
      <c r="AB518" s="66" t="s">
        <v>72</v>
      </c>
      <c r="AC518" s="68">
        <v>52.140228999999998</v>
      </c>
      <c r="AD518" s="68">
        <v>-122.11632</v>
      </c>
      <c r="AE518" s="65" t="s">
        <v>806</v>
      </c>
      <c r="AF518" s="66">
        <v>8464</v>
      </c>
      <c r="AG518" s="66" t="s">
        <v>74</v>
      </c>
      <c r="AH518" s="66">
        <v>9762</v>
      </c>
      <c r="AI518" s="66">
        <v>4441</v>
      </c>
      <c r="AJ518" s="66" t="s">
        <v>62</v>
      </c>
      <c r="AK518" s="66" t="s">
        <v>57</v>
      </c>
      <c r="AL518" s="66" t="s">
        <v>62</v>
      </c>
      <c r="AM518" s="66" t="s">
        <v>63</v>
      </c>
      <c r="AN518" s="63" t="str">
        <f t="shared" si="69"/>
        <v>Fox Mountain</v>
      </c>
      <c r="AO518" s="67" t="str">
        <f t="shared" si="70"/>
        <v>FALSE</v>
      </c>
      <c r="AP518" s="67" t="str">
        <f t="shared" si="71"/>
        <v>FALSE</v>
      </c>
    </row>
    <row r="519" spans="2:42" x14ac:dyDescent="0.25">
      <c r="B519" s="174">
        <v>8465</v>
      </c>
      <c r="C519" s="6" t="str">
        <f t="shared" si="63"/>
        <v>Commodore Heights</v>
      </c>
      <c r="D519" s="4" t="s">
        <v>62</v>
      </c>
      <c r="E519" s="5" t="s">
        <v>62</v>
      </c>
      <c r="F519" s="5" t="s">
        <v>62</v>
      </c>
      <c r="G519" s="5" t="s">
        <v>2554</v>
      </c>
      <c r="H519" s="5" t="s">
        <v>2552</v>
      </c>
      <c r="I519" s="299"/>
      <c r="J519" s="346"/>
      <c r="K519" s="346"/>
      <c r="L519" s="346"/>
      <c r="M519" s="347"/>
      <c r="N519" s="1"/>
      <c r="O519" s="2"/>
      <c r="P519" s="194"/>
      <c r="Q519" s="343" t="str">
        <f t="shared" si="64"/>
        <v/>
      </c>
      <c r="R519" s="210" t="str">
        <f t="shared" si="65"/>
        <v/>
      </c>
      <c r="S519" s="211" t="str">
        <f t="shared" si="66"/>
        <v/>
      </c>
      <c r="T519" s="215"/>
      <c r="U519" s="213">
        <f t="shared" si="67"/>
        <v>0</v>
      </c>
      <c r="V519" s="217">
        <f t="shared" si="68"/>
        <v>0</v>
      </c>
      <c r="W519" s="215"/>
      <c r="X519" s="215"/>
      <c r="Y519" s="213" t="str">
        <f>IF(AB519="Y",COUNT(#REF!), "")</f>
        <v/>
      </c>
      <c r="Z519" s="32"/>
      <c r="AA519" s="66" t="s">
        <v>527</v>
      </c>
      <c r="AB519" s="64" t="s">
        <v>72</v>
      </c>
      <c r="AC519" s="68">
        <v>52.166699000000001</v>
      </c>
      <c r="AD519" s="68">
        <v>-122.13330000000001</v>
      </c>
      <c r="AE519" s="65" t="s">
        <v>528</v>
      </c>
      <c r="AF519" s="66">
        <v>8465</v>
      </c>
      <c r="AG519" s="66" t="s">
        <v>74</v>
      </c>
      <c r="AH519" s="66">
        <v>9762</v>
      </c>
      <c r="AI519" s="66">
        <v>4441</v>
      </c>
      <c r="AJ519" s="66" t="s">
        <v>62</v>
      </c>
      <c r="AK519" s="66" t="s">
        <v>57</v>
      </c>
      <c r="AL519" s="66" t="s">
        <v>57</v>
      </c>
      <c r="AM519" s="66" t="s">
        <v>63</v>
      </c>
      <c r="AN519" s="63" t="str">
        <f t="shared" si="69"/>
        <v>Commodore Heights</v>
      </c>
      <c r="AO519" s="67" t="str">
        <f t="shared" si="70"/>
        <v>FALSE</v>
      </c>
      <c r="AP519" s="67" t="str">
        <f t="shared" si="71"/>
        <v>FALSE</v>
      </c>
    </row>
    <row r="520" spans="2:42" x14ac:dyDescent="0.25">
      <c r="B520" s="174">
        <v>8466</v>
      </c>
      <c r="C520" s="6" t="str">
        <f t="shared" si="63"/>
        <v>Wildwood</v>
      </c>
      <c r="D520" s="4" t="s">
        <v>62</v>
      </c>
      <c r="E520" s="5" t="s">
        <v>62</v>
      </c>
      <c r="F520" s="5" t="s">
        <v>62</v>
      </c>
      <c r="G520" s="5" t="s">
        <v>2554</v>
      </c>
      <c r="H520" s="5" t="s">
        <v>2552</v>
      </c>
      <c r="I520" s="299"/>
      <c r="J520" s="346"/>
      <c r="K520" s="346"/>
      <c r="L520" s="346"/>
      <c r="M520" s="347"/>
      <c r="N520" s="1"/>
      <c r="O520" s="2"/>
      <c r="P520" s="194"/>
      <c r="Q520" s="343" t="str">
        <f t="shared" si="64"/>
        <v/>
      </c>
      <c r="R520" s="210" t="str">
        <f t="shared" si="65"/>
        <v/>
      </c>
      <c r="S520" s="211" t="str">
        <f t="shared" si="66"/>
        <v/>
      </c>
      <c r="T520" s="215"/>
      <c r="U520" s="213">
        <f t="shared" si="67"/>
        <v>0</v>
      </c>
      <c r="V520" s="217">
        <f t="shared" si="68"/>
        <v>0</v>
      </c>
      <c r="W520" s="215"/>
      <c r="X520" s="215"/>
      <c r="Y520" s="213" t="str">
        <f>IF(AB520="Y",COUNT(#REF!), "")</f>
        <v/>
      </c>
      <c r="Z520" s="32"/>
      <c r="AA520" s="66" t="s">
        <v>2405</v>
      </c>
      <c r="AB520" s="66" t="s">
        <v>72</v>
      </c>
      <c r="AC520" s="68">
        <v>52.213420999999997</v>
      </c>
      <c r="AD520" s="68">
        <v>-122.088781</v>
      </c>
      <c r="AE520" s="65" t="s">
        <v>2407</v>
      </c>
      <c r="AF520" s="66">
        <v>8466</v>
      </c>
      <c r="AG520" s="66" t="s">
        <v>74</v>
      </c>
      <c r="AH520" s="66">
        <v>513</v>
      </c>
      <c r="AI520" s="66">
        <v>235</v>
      </c>
      <c r="AJ520" s="66" t="s">
        <v>62</v>
      </c>
      <c r="AK520" s="66" t="s">
        <v>57</v>
      </c>
      <c r="AL520" s="66" t="s">
        <v>62</v>
      </c>
      <c r="AM520" s="66" t="s">
        <v>63</v>
      </c>
      <c r="AN520" s="63" t="str">
        <f t="shared" si="69"/>
        <v>Wildwood</v>
      </c>
      <c r="AO520" s="67" t="str">
        <f t="shared" si="70"/>
        <v>FALSE</v>
      </c>
      <c r="AP520" s="67" t="str">
        <f t="shared" si="71"/>
        <v>FALSE</v>
      </c>
    </row>
    <row r="521" spans="2:42" x14ac:dyDescent="0.25">
      <c r="B521" s="174">
        <v>8467</v>
      </c>
      <c r="C521" s="6" t="str">
        <f t="shared" si="63"/>
        <v>Miocene</v>
      </c>
      <c r="D521" s="4" t="s">
        <v>57</v>
      </c>
      <c r="E521" s="5" t="s">
        <v>57</v>
      </c>
      <c r="F521" s="5" t="s">
        <v>57</v>
      </c>
      <c r="G521" s="5" t="s">
        <v>2554</v>
      </c>
      <c r="H521" s="5" t="s">
        <v>2552</v>
      </c>
      <c r="I521" s="299"/>
      <c r="J521" s="346"/>
      <c r="K521" s="346"/>
      <c r="L521" s="346"/>
      <c r="M521" s="347"/>
      <c r="N521" s="1"/>
      <c r="O521" s="2"/>
      <c r="P521" s="194"/>
      <c r="Q521" s="343" t="str">
        <f t="shared" si="64"/>
        <v/>
      </c>
      <c r="R521" s="210" t="str">
        <f t="shared" si="65"/>
        <v/>
      </c>
      <c r="S521" s="211" t="str">
        <f t="shared" si="66"/>
        <v/>
      </c>
      <c r="T521" s="215"/>
      <c r="U521" s="213">
        <f t="shared" si="67"/>
        <v>0</v>
      </c>
      <c r="V521" s="217">
        <f t="shared" si="68"/>
        <v>0</v>
      </c>
      <c r="W521" s="215"/>
      <c r="X521" s="215"/>
      <c r="Y521" s="213" t="str">
        <f>IF(AB521="Y",COUNT(#REF!), "")</f>
        <v/>
      </c>
      <c r="Z521" s="32"/>
      <c r="AA521" s="66" t="s">
        <v>1384</v>
      </c>
      <c r="AB521" s="66" t="s">
        <v>72</v>
      </c>
      <c r="AC521" s="68">
        <v>52.250329999999998</v>
      </c>
      <c r="AD521" s="68">
        <v>-121.771385</v>
      </c>
      <c r="AE521" s="65" t="s">
        <v>1385</v>
      </c>
      <c r="AF521" s="66">
        <v>8467</v>
      </c>
      <c r="AG521" s="66" t="s">
        <v>74</v>
      </c>
      <c r="AH521" s="66">
        <v>424</v>
      </c>
      <c r="AI521" s="66">
        <v>186</v>
      </c>
      <c r="AJ521" s="66" t="s">
        <v>57</v>
      </c>
      <c r="AK521" s="66" t="s">
        <v>62</v>
      </c>
      <c r="AL521" s="66" t="s">
        <v>57</v>
      </c>
      <c r="AM521" s="66" t="s">
        <v>63</v>
      </c>
      <c r="AN521" s="63" t="str">
        <f t="shared" si="69"/>
        <v>Miocene</v>
      </c>
      <c r="AO521" s="67" t="str">
        <f t="shared" si="70"/>
        <v>FALSE</v>
      </c>
      <c r="AP521" s="67" t="str">
        <f t="shared" si="71"/>
        <v>FALSE</v>
      </c>
    </row>
    <row r="522" spans="2:42" x14ac:dyDescent="0.25">
      <c r="B522" s="174">
        <v>8468</v>
      </c>
      <c r="C522" s="6" t="str">
        <f t="shared" si="63"/>
        <v>Black Creek</v>
      </c>
      <c r="D522" s="4" t="s">
        <v>57</v>
      </c>
      <c r="E522" s="5" t="s">
        <v>57</v>
      </c>
      <c r="F522" s="5" t="s">
        <v>57</v>
      </c>
      <c r="G522" s="5" t="s">
        <v>2554</v>
      </c>
      <c r="H522" s="5" t="s">
        <v>2552</v>
      </c>
      <c r="I522" s="299"/>
      <c r="J522" s="346"/>
      <c r="K522" s="346"/>
      <c r="L522" s="346"/>
      <c r="M522" s="347"/>
      <c r="N522" s="1"/>
      <c r="O522" s="2"/>
      <c r="P522" s="194"/>
      <c r="Q522" s="343" t="str">
        <f t="shared" si="64"/>
        <v/>
      </c>
      <c r="R522" s="210" t="str">
        <f t="shared" si="65"/>
        <v/>
      </c>
      <c r="S522" s="211" t="str">
        <f t="shared" si="66"/>
        <v/>
      </c>
      <c r="T522" s="215"/>
      <c r="U522" s="213">
        <f t="shared" si="67"/>
        <v>0</v>
      </c>
      <c r="V522" s="217">
        <f t="shared" si="68"/>
        <v>0</v>
      </c>
      <c r="W522" s="215"/>
      <c r="X522" s="215"/>
      <c r="Y522" s="213" t="str">
        <f>IF(AB522="Y",COUNT(#REF!), "")</f>
        <v/>
      </c>
      <c r="Z522" s="32"/>
      <c r="AA522" s="64" t="s">
        <v>250</v>
      </c>
      <c r="AB522" s="64" t="s">
        <v>72</v>
      </c>
      <c r="AC522" s="65">
        <v>52.298115000000003</v>
      </c>
      <c r="AD522" s="65">
        <v>-121.093121</v>
      </c>
      <c r="AE522" s="65" t="s">
        <v>251</v>
      </c>
      <c r="AF522" s="64">
        <v>8468</v>
      </c>
      <c r="AG522" s="64" t="s">
        <v>74</v>
      </c>
      <c r="AH522" s="64">
        <v>4</v>
      </c>
      <c r="AI522" s="64">
        <v>4</v>
      </c>
      <c r="AJ522" s="64" t="s">
        <v>57</v>
      </c>
      <c r="AK522" s="64" t="s">
        <v>62</v>
      </c>
      <c r="AL522" s="66" t="s">
        <v>57</v>
      </c>
      <c r="AM522" s="66" t="s">
        <v>63</v>
      </c>
      <c r="AN522" s="63" t="str">
        <f t="shared" si="69"/>
        <v>Black Creek</v>
      </c>
      <c r="AO522" s="67" t="str">
        <f t="shared" si="70"/>
        <v>FALSE</v>
      </c>
      <c r="AP522" s="67" t="str">
        <f t="shared" si="71"/>
        <v>FALSE</v>
      </c>
    </row>
    <row r="523" spans="2:42" x14ac:dyDescent="0.25">
      <c r="B523" s="174">
        <v>8469</v>
      </c>
      <c r="C523" s="6" t="str">
        <f t="shared" si="63"/>
        <v>Dugan Lake</v>
      </c>
      <c r="D523" s="4" t="s">
        <v>57</v>
      </c>
      <c r="E523" s="5" t="s">
        <v>57</v>
      </c>
      <c r="F523" s="5" t="s">
        <v>57</v>
      </c>
      <c r="G523" s="5" t="s">
        <v>2554</v>
      </c>
      <c r="H523" s="5" t="s">
        <v>2552</v>
      </c>
      <c r="I523" s="299"/>
      <c r="J523" s="346"/>
      <c r="K523" s="346"/>
      <c r="L523" s="346"/>
      <c r="M523" s="347"/>
      <c r="N523" s="1"/>
      <c r="O523" s="2"/>
      <c r="P523" s="194"/>
      <c r="Q523" s="343" t="str">
        <f t="shared" si="64"/>
        <v/>
      </c>
      <c r="R523" s="210" t="str">
        <f t="shared" si="65"/>
        <v/>
      </c>
      <c r="S523" s="211" t="str">
        <f t="shared" si="66"/>
        <v/>
      </c>
      <c r="T523" s="215"/>
      <c r="U523" s="213">
        <f t="shared" si="67"/>
        <v>0</v>
      </c>
      <c r="V523" s="217">
        <f t="shared" si="68"/>
        <v>0</v>
      </c>
      <c r="W523" s="215"/>
      <c r="X523" s="215"/>
      <c r="Y523" s="213" t="str">
        <f>IF(AB523="Y",COUNT(#REF!), "")</f>
        <v/>
      </c>
      <c r="Z523" s="32"/>
      <c r="AA523" s="66" t="s">
        <v>661</v>
      </c>
      <c r="AB523" s="66" t="s">
        <v>72</v>
      </c>
      <c r="AC523" s="68">
        <v>52.166699999999999</v>
      </c>
      <c r="AD523" s="68">
        <v>-121.924998</v>
      </c>
      <c r="AE523" s="65" t="s">
        <v>662</v>
      </c>
      <c r="AF523" s="66">
        <v>8469</v>
      </c>
      <c r="AG523" s="66" t="s">
        <v>74</v>
      </c>
      <c r="AH523" s="66">
        <v>505</v>
      </c>
      <c r="AI523" s="66">
        <v>200</v>
      </c>
      <c r="AJ523" s="66" t="s">
        <v>57</v>
      </c>
      <c r="AK523" s="66" t="s">
        <v>62</v>
      </c>
      <c r="AL523" s="66" t="s">
        <v>57</v>
      </c>
      <c r="AM523" s="66" t="s">
        <v>63</v>
      </c>
      <c r="AN523" s="63" t="str">
        <f t="shared" si="69"/>
        <v>Dugan Lake</v>
      </c>
      <c r="AO523" s="67" t="str">
        <f t="shared" si="70"/>
        <v>FALSE</v>
      </c>
      <c r="AP523" s="67" t="str">
        <f t="shared" si="71"/>
        <v>FALSE</v>
      </c>
    </row>
    <row r="524" spans="2:42" x14ac:dyDescent="0.25">
      <c r="B524" s="174">
        <v>8471</v>
      </c>
      <c r="C524" s="6" t="str">
        <f t="shared" si="63"/>
        <v>Riske Creek</v>
      </c>
      <c r="D524" s="4" t="s">
        <v>57</v>
      </c>
      <c r="E524" s="5" t="s">
        <v>57</v>
      </c>
      <c r="F524" s="5" t="s">
        <v>57</v>
      </c>
      <c r="G524" s="5" t="s">
        <v>2554</v>
      </c>
      <c r="H524" s="5" t="s">
        <v>2552</v>
      </c>
      <c r="I524" s="299"/>
      <c r="J524" s="346"/>
      <c r="K524" s="346"/>
      <c r="L524" s="346"/>
      <c r="M524" s="347"/>
      <c r="N524" s="1"/>
      <c r="O524" s="2"/>
      <c r="P524" s="194"/>
      <c r="Q524" s="343" t="str">
        <f t="shared" si="64"/>
        <v/>
      </c>
      <c r="R524" s="210" t="str">
        <f t="shared" si="65"/>
        <v/>
      </c>
      <c r="S524" s="211" t="str">
        <f t="shared" si="66"/>
        <v/>
      </c>
      <c r="T524" s="215"/>
      <c r="U524" s="213">
        <f t="shared" si="67"/>
        <v>0</v>
      </c>
      <c r="V524" s="217">
        <f t="shared" si="68"/>
        <v>0</v>
      </c>
      <c r="W524" s="215"/>
      <c r="X524" s="215"/>
      <c r="Y524" s="213" t="str">
        <f>IF(AB524="Y",COUNT(#REF!), "")</f>
        <v/>
      </c>
      <c r="Z524" s="32"/>
      <c r="AA524" s="66" t="s">
        <v>1782</v>
      </c>
      <c r="AB524" s="66" t="s">
        <v>72</v>
      </c>
      <c r="AC524" s="68">
        <v>51.959617000000001</v>
      </c>
      <c r="AD524" s="68">
        <v>-122.518247</v>
      </c>
      <c r="AE524" s="65" t="s">
        <v>1783</v>
      </c>
      <c r="AF524" s="66">
        <v>8471</v>
      </c>
      <c r="AG524" s="66" t="s">
        <v>74</v>
      </c>
      <c r="AH524" s="66">
        <v>23</v>
      </c>
      <c r="AI524" s="66">
        <v>12</v>
      </c>
      <c r="AJ524" s="66" t="s">
        <v>57</v>
      </c>
      <c r="AK524" s="66" t="s">
        <v>62</v>
      </c>
      <c r="AL524" s="66" t="s">
        <v>62</v>
      </c>
      <c r="AM524" s="66" t="s">
        <v>63</v>
      </c>
      <c r="AN524" s="63" t="str">
        <f t="shared" si="69"/>
        <v>Riske Creek</v>
      </c>
      <c r="AO524" s="67" t="str">
        <f t="shared" si="70"/>
        <v>FALSE</v>
      </c>
      <c r="AP524" s="67" t="str">
        <f t="shared" si="71"/>
        <v>FALSE</v>
      </c>
    </row>
    <row r="525" spans="2:42" x14ac:dyDescent="0.25">
      <c r="B525" s="174">
        <v>8473</v>
      </c>
      <c r="C525" s="6" t="str">
        <f t="shared" si="63"/>
        <v>Springhouse</v>
      </c>
      <c r="D525" s="4" t="s">
        <v>57</v>
      </c>
      <c r="E525" s="5" t="s">
        <v>57</v>
      </c>
      <c r="F525" s="5" t="s">
        <v>62</v>
      </c>
      <c r="G525" s="5" t="s">
        <v>2554</v>
      </c>
      <c r="H525" s="5" t="s">
        <v>2552</v>
      </c>
      <c r="I525" s="299"/>
      <c r="J525" s="346"/>
      <c r="K525" s="346"/>
      <c r="L525" s="346"/>
      <c r="M525" s="347"/>
      <c r="N525" s="1"/>
      <c r="O525" s="2"/>
      <c r="P525" s="194"/>
      <c r="Q525" s="343" t="str">
        <f t="shared" si="64"/>
        <v/>
      </c>
      <c r="R525" s="210" t="str">
        <f t="shared" si="65"/>
        <v/>
      </c>
      <c r="S525" s="211" t="str">
        <f t="shared" si="66"/>
        <v/>
      </c>
      <c r="T525" s="215"/>
      <c r="U525" s="213">
        <f t="shared" si="67"/>
        <v>0</v>
      </c>
      <c r="V525" s="217">
        <f t="shared" si="68"/>
        <v>0</v>
      </c>
      <c r="W525" s="215"/>
      <c r="X525" s="215"/>
      <c r="Y525" s="213" t="str">
        <f>IF(AB525="Y",COUNT(#REF!), "")</f>
        <v/>
      </c>
      <c r="Z525" s="32"/>
      <c r="AA525" s="64" t="s">
        <v>2056</v>
      </c>
      <c r="AB525" s="64" t="s">
        <v>72</v>
      </c>
      <c r="AC525" s="65">
        <v>51.966701</v>
      </c>
      <c r="AD525" s="65">
        <v>-122.13330000000001</v>
      </c>
      <c r="AE525" s="65" t="s">
        <v>2057</v>
      </c>
      <c r="AF525" s="64">
        <v>8473</v>
      </c>
      <c r="AG525" s="64" t="s">
        <v>74</v>
      </c>
      <c r="AH525" s="64">
        <v>117</v>
      </c>
      <c r="AI525" s="64">
        <v>52</v>
      </c>
      <c r="AJ525" s="64" t="s">
        <v>57</v>
      </c>
      <c r="AK525" s="64" t="s">
        <v>62</v>
      </c>
      <c r="AL525" s="66" t="s">
        <v>62</v>
      </c>
      <c r="AM525" s="66" t="s">
        <v>63</v>
      </c>
      <c r="AN525" s="63" t="str">
        <f t="shared" si="69"/>
        <v>Springhouse</v>
      </c>
      <c r="AO525" s="67" t="str">
        <f t="shared" si="70"/>
        <v>FALSE</v>
      </c>
      <c r="AP525" s="67" t="str">
        <f t="shared" si="71"/>
        <v>FALSE</v>
      </c>
    </row>
    <row r="526" spans="2:42" x14ac:dyDescent="0.25">
      <c r="B526" s="174">
        <v>8474</v>
      </c>
      <c r="C526" s="6" t="str">
        <f t="shared" si="63"/>
        <v>St. Joseph Mission</v>
      </c>
      <c r="D526" s="4" t="s">
        <v>57</v>
      </c>
      <c r="E526" s="5" t="s">
        <v>57</v>
      </c>
      <c r="F526" s="5" t="s">
        <v>62</v>
      </c>
      <c r="G526" s="5" t="s">
        <v>2554</v>
      </c>
      <c r="H526" s="5" t="s">
        <v>2552</v>
      </c>
      <c r="I526" s="299"/>
      <c r="J526" s="346"/>
      <c r="K526" s="346"/>
      <c r="L526" s="346"/>
      <c r="M526" s="347"/>
      <c r="N526" s="1"/>
      <c r="O526" s="2"/>
      <c r="P526" s="194"/>
      <c r="Q526" s="343" t="str">
        <f t="shared" si="64"/>
        <v/>
      </c>
      <c r="R526" s="210" t="str">
        <f t="shared" si="65"/>
        <v/>
      </c>
      <c r="S526" s="211" t="str">
        <f t="shared" si="66"/>
        <v/>
      </c>
      <c r="T526" s="215"/>
      <c r="U526" s="213">
        <f t="shared" si="67"/>
        <v>0</v>
      </c>
      <c r="V526" s="217">
        <f t="shared" si="68"/>
        <v>0</v>
      </c>
      <c r="W526" s="215"/>
      <c r="X526" s="215"/>
      <c r="Y526" s="213" t="str">
        <f>IF(AB526="Y",COUNT(#REF!), "")</f>
        <v/>
      </c>
      <c r="Z526" s="32"/>
      <c r="AA526" s="64" t="s">
        <v>2075</v>
      </c>
      <c r="AB526" s="64" t="s">
        <v>72</v>
      </c>
      <c r="AC526" s="65">
        <v>52.066699999999997</v>
      </c>
      <c r="AD526" s="65">
        <v>-121.94999900000001</v>
      </c>
      <c r="AE526" s="65" t="s">
        <v>2076</v>
      </c>
      <c r="AF526" s="64">
        <v>8474</v>
      </c>
      <c r="AG526" s="64" t="s">
        <v>74</v>
      </c>
      <c r="AH526" s="64">
        <v>56</v>
      </c>
      <c r="AI526" s="64">
        <v>23</v>
      </c>
      <c r="AJ526" s="64" t="s">
        <v>57</v>
      </c>
      <c r="AK526" s="64" t="s">
        <v>62</v>
      </c>
      <c r="AL526" s="66" t="s">
        <v>57</v>
      </c>
      <c r="AM526" s="66" t="s">
        <v>63</v>
      </c>
      <c r="AN526" s="63" t="str">
        <f t="shared" si="69"/>
        <v>St. Joseph Mission</v>
      </c>
      <c r="AO526" s="67" t="str">
        <f t="shared" si="70"/>
        <v>FALSE</v>
      </c>
      <c r="AP526" s="67" t="str">
        <f t="shared" si="71"/>
        <v>FALSE</v>
      </c>
    </row>
    <row r="527" spans="2:42" x14ac:dyDescent="0.25">
      <c r="B527" s="174">
        <v>8475</v>
      </c>
      <c r="C527" s="6" t="str">
        <f t="shared" si="63"/>
        <v>141 Mile House</v>
      </c>
      <c r="D527" s="4" t="s">
        <v>57</v>
      </c>
      <c r="E527" s="5" t="s">
        <v>57</v>
      </c>
      <c r="F527" s="5" t="s">
        <v>62</v>
      </c>
      <c r="G527" s="5" t="s">
        <v>2554</v>
      </c>
      <c r="H527" s="5" t="s">
        <v>2552</v>
      </c>
      <c r="I527" s="299"/>
      <c r="J527" s="346"/>
      <c r="K527" s="346"/>
      <c r="L527" s="346"/>
      <c r="M527" s="347"/>
      <c r="N527" s="1"/>
      <c r="O527" s="2"/>
      <c r="P527" s="194"/>
      <c r="Q527" s="343" t="str">
        <f t="shared" si="64"/>
        <v/>
      </c>
      <c r="R527" s="210" t="str">
        <f t="shared" si="65"/>
        <v/>
      </c>
      <c r="S527" s="211" t="str">
        <f t="shared" si="66"/>
        <v/>
      </c>
      <c r="T527" s="215"/>
      <c r="U527" s="213">
        <f t="shared" si="67"/>
        <v>0</v>
      </c>
      <c r="V527" s="217">
        <f t="shared" si="68"/>
        <v>0</v>
      </c>
      <c r="W527" s="215"/>
      <c r="X527" s="215"/>
      <c r="Y527" s="213" t="str">
        <f>IF(AB527="Y",COUNT(#REF!), "")</f>
        <v/>
      </c>
      <c r="Z527" s="32"/>
      <c r="AA527" s="64" t="s">
        <v>83</v>
      </c>
      <c r="AB527" s="64" t="s">
        <v>72</v>
      </c>
      <c r="AC527" s="65">
        <v>51.994</v>
      </c>
      <c r="AD527" s="65">
        <v>-121.845635</v>
      </c>
      <c r="AE527" s="65" t="s">
        <v>84</v>
      </c>
      <c r="AF527" s="64">
        <v>8475</v>
      </c>
      <c r="AG527" s="64" t="s">
        <v>74</v>
      </c>
      <c r="AH527" s="64">
        <v>81</v>
      </c>
      <c r="AI527" s="64">
        <v>34</v>
      </c>
      <c r="AJ527" s="64" t="s">
        <v>57</v>
      </c>
      <c r="AK527" s="64" t="s">
        <v>62</v>
      </c>
      <c r="AL527" s="66" t="s">
        <v>57</v>
      </c>
      <c r="AM527" s="66" t="s">
        <v>63</v>
      </c>
      <c r="AN527" s="63" t="str">
        <f t="shared" si="69"/>
        <v>141 Mile House</v>
      </c>
      <c r="AO527" s="67" t="str">
        <f t="shared" si="70"/>
        <v>FALSE</v>
      </c>
      <c r="AP527" s="67" t="str">
        <f t="shared" si="71"/>
        <v>FALSE</v>
      </c>
    </row>
    <row r="528" spans="2:42" x14ac:dyDescent="0.25">
      <c r="B528" s="174">
        <v>8476</v>
      </c>
      <c r="C528" s="6" t="str">
        <f t="shared" si="63"/>
        <v>Lac la Hache</v>
      </c>
      <c r="D528" s="4" t="s">
        <v>57</v>
      </c>
      <c r="E528" s="5" t="s">
        <v>62</v>
      </c>
      <c r="F528" s="5" t="s">
        <v>62</v>
      </c>
      <c r="G528" s="5" t="s">
        <v>2554</v>
      </c>
      <c r="H528" s="5" t="s">
        <v>2552</v>
      </c>
      <c r="I528" s="299"/>
      <c r="J528" s="346"/>
      <c r="K528" s="346"/>
      <c r="L528" s="346"/>
      <c r="M528" s="347"/>
      <c r="N528" s="1"/>
      <c r="O528" s="2"/>
      <c r="P528" s="194"/>
      <c r="Q528" s="343" t="str">
        <f t="shared" si="64"/>
        <v/>
      </c>
      <c r="R528" s="210" t="str">
        <f t="shared" si="65"/>
        <v/>
      </c>
      <c r="S528" s="211" t="str">
        <f t="shared" si="66"/>
        <v/>
      </c>
      <c r="T528" s="215"/>
      <c r="U528" s="213">
        <f t="shared" si="67"/>
        <v>0</v>
      </c>
      <c r="V528" s="217">
        <f t="shared" si="68"/>
        <v>0</v>
      </c>
      <c r="W528" s="215"/>
      <c r="X528" s="215"/>
      <c r="Y528" s="213" t="str">
        <f>IF(AB528="Y",COUNT(#REF!), "")</f>
        <v/>
      </c>
      <c r="Z528" s="32"/>
      <c r="AA528" s="64" t="s">
        <v>1153</v>
      </c>
      <c r="AB528" s="66" t="s">
        <v>72</v>
      </c>
      <c r="AC528" s="65">
        <v>51.814529</v>
      </c>
      <c r="AD528" s="65">
        <v>-121.46515100000001</v>
      </c>
      <c r="AE528" s="65" t="s">
        <v>1154</v>
      </c>
      <c r="AF528" s="64">
        <v>8476</v>
      </c>
      <c r="AG528" s="64" t="s">
        <v>74</v>
      </c>
      <c r="AH528" s="64">
        <v>280</v>
      </c>
      <c r="AI528" s="64">
        <v>172</v>
      </c>
      <c r="AJ528" s="64" t="s">
        <v>57</v>
      </c>
      <c r="AK528" s="64" t="s">
        <v>62</v>
      </c>
      <c r="AL528" s="66" t="s">
        <v>62</v>
      </c>
      <c r="AM528" s="66" t="s">
        <v>63</v>
      </c>
      <c r="AN528" s="63" t="str">
        <f t="shared" si="69"/>
        <v>Lac la Hache</v>
      </c>
      <c r="AO528" s="67" t="str">
        <f t="shared" si="70"/>
        <v>FALSE</v>
      </c>
      <c r="AP528" s="67" t="str">
        <f t="shared" si="71"/>
        <v>FALSE</v>
      </c>
    </row>
    <row r="529" spans="2:42" x14ac:dyDescent="0.25">
      <c r="B529" s="174">
        <v>8477</v>
      </c>
      <c r="C529" s="6" t="str">
        <f t="shared" si="63"/>
        <v>122 Mile House</v>
      </c>
      <c r="D529" s="4" t="s">
        <v>57</v>
      </c>
      <c r="E529" s="5" t="s">
        <v>62</v>
      </c>
      <c r="F529" s="5" t="s">
        <v>62</v>
      </c>
      <c r="G529" s="5" t="s">
        <v>2554</v>
      </c>
      <c r="H529" s="5" t="s">
        <v>2552</v>
      </c>
      <c r="I529" s="299"/>
      <c r="J529" s="346"/>
      <c r="K529" s="346"/>
      <c r="L529" s="346"/>
      <c r="M529" s="347"/>
      <c r="N529" s="1"/>
      <c r="O529" s="2"/>
      <c r="P529" s="194"/>
      <c r="Q529" s="343" t="str">
        <f t="shared" si="64"/>
        <v/>
      </c>
      <c r="R529" s="210" t="str">
        <f t="shared" si="65"/>
        <v/>
      </c>
      <c r="S529" s="211" t="str">
        <f t="shared" si="66"/>
        <v/>
      </c>
      <c r="T529" s="215"/>
      <c r="U529" s="213">
        <f t="shared" si="67"/>
        <v>0</v>
      </c>
      <c r="V529" s="217">
        <f t="shared" si="68"/>
        <v>0</v>
      </c>
      <c r="W529" s="215"/>
      <c r="X529" s="215"/>
      <c r="Y529" s="213" t="str">
        <f>IF(AB529="Y",COUNT(#REF!), "")</f>
        <v/>
      </c>
      <c r="Z529" s="32"/>
      <c r="AA529" s="66" t="s">
        <v>81</v>
      </c>
      <c r="AB529" s="66" t="s">
        <v>72</v>
      </c>
      <c r="AC529" s="68">
        <v>51.848346999999997</v>
      </c>
      <c r="AD529" s="68">
        <v>-121.59881300000001</v>
      </c>
      <c r="AE529" s="65" t="s">
        <v>82</v>
      </c>
      <c r="AF529" s="66">
        <v>8477</v>
      </c>
      <c r="AG529" s="66" t="s">
        <v>74</v>
      </c>
      <c r="AH529" s="66">
        <v>245</v>
      </c>
      <c r="AI529" s="66">
        <v>188</v>
      </c>
      <c r="AJ529" s="66" t="s">
        <v>57</v>
      </c>
      <c r="AK529" s="66" t="s">
        <v>62</v>
      </c>
      <c r="AL529" s="66" t="s">
        <v>57</v>
      </c>
      <c r="AM529" s="66" t="s">
        <v>63</v>
      </c>
      <c r="AN529" s="63" t="str">
        <f t="shared" si="69"/>
        <v>122 Mile House</v>
      </c>
      <c r="AO529" s="67" t="str">
        <f t="shared" si="70"/>
        <v>FALSE</v>
      </c>
      <c r="AP529" s="67" t="str">
        <f t="shared" si="71"/>
        <v>FALSE</v>
      </c>
    </row>
    <row r="530" spans="2:42" x14ac:dyDescent="0.25">
      <c r="B530" s="174">
        <v>8478</v>
      </c>
      <c r="C530" s="6" t="str">
        <f t="shared" si="63"/>
        <v>Tatton</v>
      </c>
      <c r="D530" s="4" t="s">
        <v>62</v>
      </c>
      <c r="E530" s="5" t="s">
        <v>62</v>
      </c>
      <c r="F530" s="5" t="s">
        <v>62</v>
      </c>
      <c r="G530" s="5" t="s">
        <v>2554</v>
      </c>
      <c r="H530" s="5" t="s">
        <v>2552</v>
      </c>
      <c r="I530" s="299"/>
      <c r="J530" s="346"/>
      <c r="K530" s="346"/>
      <c r="L530" s="346"/>
      <c r="M530" s="347"/>
      <c r="N530" s="1"/>
      <c r="O530" s="2"/>
      <c r="P530" s="194"/>
      <c r="Q530" s="343" t="str">
        <f t="shared" si="64"/>
        <v/>
      </c>
      <c r="R530" s="210" t="str">
        <f t="shared" si="65"/>
        <v/>
      </c>
      <c r="S530" s="211" t="str">
        <f t="shared" si="66"/>
        <v/>
      </c>
      <c r="T530" s="215"/>
      <c r="U530" s="213">
        <f t="shared" si="67"/>
        <v>0</v>
      </c>
      <c r="V530" s="217">
        <f t="shared" si="68"/>
        <v>0</v>
      </c>
      <c r="W530" s="215"/>
      <c r="X530" s="215"/>
      <c r="Y530" s="213" t="str">
        <f>IF(AB530="Y",COUNT(#REF!), "")</f>
        <v/>
      </c>
      <c r="Z530" s="32"/>
      <c r="AA530" s="64" t="s">
        <v>2161</v>
      </c>
      <c r="AB530" s="64" t="s">
        <v>72</v>
      </c>
      <c r="AC530" s="65">
        <v>51.705674000000002</v>
      </c>
      <c r="AD530" s="65">
        <v>-121.385414</v>
      </c>
      <c r="AE530" s="65" t="s">
        <v>2162</v>
      </c>
      <c r="AF530" s="64">
        <v>8478</v>
      </c>
      <c r="AG530" s="64" t="s">
        <v>74</v>
      </c>
      <c r="AH530" s="64">
        <v>51</v>
      </c>
      <c r="AI530" s="64">
        <v>27</v>
      </c>
      <c r="AJ530" s="64" t="s">
        <v>57</v>
      </c>
      <c r="AK530" s="64" t="s">
        <v>62</v>
      </c>
      <c r="AL530" s="66" t="s">
        <v>57</v>
      </c>
      <c r="AM530" s="66" t="s">
        <v>63</v>
      </c>
      <c r="AN530" s="63" t="str">
        <f t="shared" si="69"/>
        <v>Tatton</v>
      </c>
      <c r="AO530" s="67" t="str">
        <f t="shared" si="70"/>
        <v>FALSE</v>
      </c>
      <c r="AP530" s="67" t="str">
        <f t="shared" si="71"/>
        <v>FALSE</v>
      </c>
    </row>
    <row r="531" spans="2:42" x14ac:dyDescent="0.25">
      <c r="B531" s="174">
        <v>8479</v>
      </c>
      <c r="C531" s="6" t="str">
        <f t="shared" si="63"/>
        <v>108 Mile Ranch</v>
      </c>
      <c r="D531" s="4" t="s">
        <v>62</v>
      </c>
      <c r="E531" s="5" t="s">
        <v>62</v>
      </c>
      <c r="F531" s="5" t="s">
        <v>62</v>
      </c>
      <c r="G531" s="5" t="s">
        <v>2554</v>
      </c>
      <c r="H531" s="5" t="s">
        <v>2552</v>
      </c>
      <c r="I531" s="299"/>
      <c r="J531" s="346"/>
      <c r="K531" s="346"/>
      <c r="L531" s="346"/>
      <c r="M531" s="347"/>
      <c r="N531" s="1"/>
      <c r="O531" s="2"/>
      <c r="P531" s="194"/>
      <c r="Q531" s="343" t="str">
        <f t="shared" si="64"/>
        <v/>
      </c>
      <c r="R531" s="210" t="str">
        <f t="shared" si="65"/>
        <v/>
      </c>
      <c r="S531" s="211" t="str">
        <f t="shared" si="66"/>
        <v/>
      </c>
      <c r="T531" s="215"/>
      <c r="U531" s="213">
        <f t="shared" si="67"/>
        <v>0</v>
      </c>
      <c r="V531" s="217">
        <f t="shared" si="68"/>
        <v>0</v>
      </c>
      <c r="W531" s="215"/>
      <c r="X531" s="215"/>
      <c r="Y531" s="213" t="str">
        <f>IF(AB531="Y",COUNT(#REF!), "")</f>
        <v/>
      </c>
      <c r="Z531" s="32"/>
      <c r="AA531" s="64" t="s">
        <v>79</v>
      </c>
      <c r="AB531" s="64" t="s">
        <v>72</v>
      </c>
      <c r="AC531" s="65">
        <v>51.728096000000001</v>
      </c>
      <c r="AD531" s="65">
        <v>-121.35051199999999</v>
      </c>
      <c r="AE531" s="65" t="s">
        <v>80</v>
      </c>
      <c r="AF531" s="64">
        <v>8479</v>
      </c>
      <c r="AG531" s="64" t="s">
        <v>74</v>
      </c>
      <c r="AH531" s="64">
        <v>2305</v>
      </c>
      <c r="AI531" s="64">
        <v>1057</v>
      </c>
      <c r="AJ531" s="64" t="s">
        <v>62</v>
      </c>
      <c r="AK531" s="64" t="s">
        <v>57</v>
      </c>
      <c r="AL531" s="66" t="s">
        <v>57</v>
      </c>
      <c r="AM531" s="66" t="s">
        <v>63</v>
      </c>
      <c r="AN531" s="63" t="str">
        <f t="shared" si="69"/>
        <v>108 Mile Ranch</v>
      </c>
      <c r="AO531" s="67" t="str">
        <f t="shared" si="70"/>
        <v>FALSE</v>
      </c>
      <c r="AP531" s="67" t="str">
        <f t="shared" si="71"/>
        <v>FALSE</v>
      </c>
    </row>
    <row r="532" spans="2:42" x14ac:dyDescent="0.25">
      <c r="B532" s="174">
        <v>8480</v>
      </c>
      <c r="C532" s="6" t="str">
        <f t="shared" si="63"/>
        <v>105 Mile House</v>
      </c>
      <c r="D532" s="4" t="s">
        <v>62</v>
      </c>
      <c r="E532" s="5" t="s">
        <v>62</v>
      </c>
      <c r="F532" s="5" t="s">
        <v>62</v>
      </c>
      <c r="G532" s="5" t="s">
        <v>2554</v>
      </c>
      <c r="H532" s="5" t="s">
        <v>2552</v>
      </c>
      <c r="I532" s="299"/>
      <c r="J532" s="346"/>
      <c r="K532" s="346"/>
      <c r="L532" s="346"/>
      <c r="M532" s="347"/>
      <c r="N532" s="1"/>
      <c r="O532" s="2"/>
      <c r="P532" s="194"/>
      <c r="Q532" s="343" t="str">
        <f t="shared" si="64"/>
        <v/>
      </c>
      <c r="R532" s="210" t="str">
        <f t="shared" si="65"/>
        <v/>
      </c>
      <c r="S532" s="211" t="str">
        <f t="shared" si="66"/>
        <v/>
      </c>
      <c r="T532" s="215"/>
      <c r="U532" s="213">
        <f t="shared" si="67"/>
        <v>0</v>
      </c>
      <c r="V532" s="217">
        <f t="shared" si="68"/>
        <v>0</v>
      </c>
      <c r="W532" s="215"/>
      <c r="X532" s="215"/>
      <c r="Y532" s="213" t="str">
        <f>IF(AB532="Y",COUNT(#REF!), "")</f>
        <v/>
      </c>
      <c r="Z532" s="32"/>
      <c r="AA532" s="66" t="s">
        <v>77</v>
      </c>
      <c r="AB532" s="66" t="s">
        <v>72</v>
      </c>
      <c r="AC532" s="68">
        <v>51.706944</v>
      </c>
      <c r="AD532" s="68">
        <v>-121.331114</v>
      </c>
      <c r="AE532" s="65" t="s">
        <v>78</v>
      </c>
      <c r="AF532" s="66">
        <v>8480</v>
      </c>
      <c r="AG532" s="66" t="s">
        <v>74</v>
      </c>
      <c r="AH532" s="66">
        <v>936</v>
      </c>
      <c r="AI532" s="66">
        <v>422</v>
      </c>
      <c r="AJ532" s="66" t="s">
        <v>62</v>
      </c>
      <c r="AK532" s="66" t="s">
        <v>57</v>
      </c>
      <c r="AL532" s="66" t="s">
        <v>57</v>
      </c>
      <c r="AM532" s="66" t="s">
        <v>63</v>
      </c>
      <c r="AN532" s="63" t="str">
        <f t="shared" si="69"/>
        <v>105 Mile House</v>
      </c>
      <c r="AO532" s="67" t="str">
        <f t="shared" si="70"/>
        <v>FALSE</v>
      </c>
      <c r="AP532" s="67" t="str">
        <f t="shared" si="71"/>
        <v>FALSE</v>
      </c>
    </row>
    <row r="533" spans="2:42" x14ac:dyDescent="0.25">
      <c r="B533" s="174">
        <v>8481</v>
      </c>
      <c r="C533" s="6" t="str">
        <f t="shared" si="63"/>
        <v>103 Mile</v>
      </c>
      <c r="D533" s="4" t="s">
        <v>62</v>
      </c>
      <c r="E533" s="5" t="s">
        <v>62</v>
      </c>
      <c r="F533" s="5" t="s">
        <v>62</v>
      </c>
      <c r="G533" s="5" t="s">
        <v>2554</v>
      </c>
      <c r="H533" s="5" t="s">
        <v>2552</v>
      </c>
      <c r="I533" s="299"/>
      <c r="J533" s="346"/>
      <c r="K533" s="346"/>
      <c r="L533" s="346"/>
      <c r="M533" s="347"/>
      <c r="N533" s="1"/>
      <c r="O533" s="2"/>
      <c r="P533" s="194"/>
      <c r="Q533" s="343" t="str">
        <f t="shared" si="64"/>
        <v/>
      </c>
      <c r="R533" s="210" t="str">
        <f t="shared" si="65"/>
        <v/>
      </c>
      <c r="S533" s="211" t="str">
        <f t="shared" si="66"/>
        <v/>
      </c>
      <c r="T533" s="215"/>
      <c r="U533" s="213">
        <f t="shared" si="67"/>
        <v>0</v>
      </c>
      <c r="V533" s="217">
        <f t="shared" si="68"/>
        <v>0</v>
      </c>
      <c r="W533" s="215"/>
      <c r="X533" s="215"/>
      <c r="Y533" s="213" t="str">
        <f>IF(AB533="Y",COUNT(#REF!), "")</f>
        <v/>
      </c>
      <c r="Z533" s="32"/>
      <c r="AA533" s="64" t="s">
        <v>75</v>
      </c>
      <c r="AB533" s="64" t="s">
        <v>72</v>
      </c>
      <c r="AC533" s="65">
        <v>51.688988000000002</v>
      </c>
      <c r="AD533" s="65">
        <v>-121.31353900000001</v>
      </c>
      <c r="AE533" s="65" t="s">
        <v>76</v>
      </c>
      <c r="AF533" s="64">
        <v>8481</v>
      </c>
      <c r="AG533" s="64" t="s">
        <v>74</v>
      </c>
      <c r="AH533" s="64">
        <v>936</v>
      </c>
      <c r="AI533" s="64">
        <v>422</v>
      </c>
      <c r="AJ533" s="64" t="s">
        <v>62</v>
      </c>
      <c r="AK533" s="64" t="s">
        <v>57</v>
      </c>
      <c r="AL533" s="66" t="s">
        <v>57</v>
      </c>
      <c r="AM533" s="66" t="s">
        <v>63</v>
      </c>
      <c r="AN533" s="63" t="str">
        <f t="shared" si="69"/>
        <v>103 Mile</v>
      </c>
      <c r="AO533" s="67" t="str">
        <f t="shared" si="70"/>
        <v>FALSE</v>
      </c>
      <c r="AP533" s="67" t="str">
        <f t="shared" si="71"/>
        <v>FALSE</v>
      </c>
    </row>
    <row r="534" spans="2:42" x14ac:dyDescent="0.25">
      <c r="B534" s="174">
        <v>8482</v>
      </c>
      <c r="C534" s="6" t="str">
        <f t="shared" si="63"/>
        <v>100 Mile House</v>
      </c>
      <c r="D534" s="4" t="s">
        <v>62</v>
      </c>
      <c r="E534" s="5" t="s">
        <v>62</v>
      </c>
      <c r="F534" s="5" t="s">
        <v>62</v>
      </c>
      <c r="G534" s="5" t="s">
        <v>2554</v>
      </c>
      <c r="H534" s="5" t="s">
        <v>2552</v>
      </c>
      <c r="I534" s="299"/>
      <c r="J534" s="346"/>
      <c r="K534" s="346"/>
      <c r="L534" s="346"/>
      <c r="M534" s="347"/>
      <c r="N534" s="1"/>
      <c r="O534" s="2"/>
      <c r="P534" s="194"/>
      <c r="Q534" s="343" t="str">
        <f t="shared" si="64"/>
        <v/>
      </c>
      <c r="R534" s="210" t="str">
        <f t="shared" si="65"/>
        <v/>
      </c>
      <c r="S534" s="211" t="str">
        <f t="shared" si="66"/>
        <v/>
      </c>
      <c r="T534" s="215"/>
      <c r="U534" s="213">
        <f t="shared" si="67"/>
        <v>0</v>
      </c>
      <c r="V534" s="217">
        <f t="shared" si="68"/>
        <v>0</v>
      </c>
      <c r="W534" s="215"/>
      <c r="X534" s="215"/>
      <c r="Y534" s="213" t="str">
        <f>IF(AB534="Y",COUNT(#REF!), "")</f>
        <v/>
      </c>
      <c r="Z534" s="32"/>
      <c r="AA534" s="66" t="s">
        <v>71</v>
      </c>
      <c r="AB534" s="66" t="s">
        <v>72</v>
      </c>
      <c r="AC534" s="68">
        <v>51.639147000000001</v>
      </c>
      <c r="AD534" s="68">
        <v>-121.294483</v>
      </c>
      <c r="AE534" s="65" t="s">
        <v>73</v>
      </c>
      <c r="AF534" s="66">
        <v>8482</v>
      </c>
      <c r="AG534" s="66" t="s">
        <v>74</v>
      </c>
      <c r="AH534" s="66">
        <v>1979</v>
      </c>
      <c r="AI534" s="66">
        <v>937</v>
      </c>
      <c r="AJ534" s="66" t="s">
        <v>62</v>
      </c>
      <c r="AK534" s="66" t="s">
        <v>57</v>
      </c>
      <c r="AL534" s="66" t="s">
        <v>57</v>
      </c>
      <c r="AM534" s="66" t="s">
        <v>63</v>
      </c>
      <c r="AN534" s="63" t="str">
        <f t="shared" si="69"/>
        <v>100 Mile House</v>
      </c>
      <c r="AO534" s="67" t="str">
        <f t="shared" si="70"/>
        <v>FALSE</v>
      </c>
      <c r="AP534" s="67" t="str">
        <f t="shared" si="71"/>
        <v>FALSE</v>
      </c>
    </row>
    <row r="535" spans="2:42" x14ac:dyDescent="0.25">
      <c r="B535" s="174">
        <v>8483</v>
      </c>
      <c r="C535" s="6" t="str">
        <f t="shared" si="63"/>
        <v>Buffalo Creek</v>
      </c>
      <c r="D535" s="4" t="s">
        <v>57</v>
      </c>
      <c r="E535" s="5" t="s">
        <v>57</v>
      </c>
      <c r="F535" s="5" t="s">
        <v>62</v>
      </c>
      <c r="G535" s="5" t="s">
        <v>2554</v>
      </c>
      <c r="H535" s="5" t="s">
        <v>2552</v>
      </c>
      <c r="I535" s="299"/>
      <c r="J535" s="346"/>
      <c r="K535" s="346"/>
      <c r="L535" s="346"/>
      <c r="M535" s="347"/>
      <c r="N535" s="1"/>
      <c r="O535" s="2"/>
      <c r="P535" s="194"/>
      <c r="Q535" s="343" t="str">
        <f t="shared" si="64"/>
        <v/>
      </c>
      <c r="R535" s="210" t="str">
        <f t="shared" si="65"/>
        <v/>
      </c>
      <c r="S535" s="211" t="str">
        <f t="shared" si="66"/>
        <v/>
      </c>
      <c r="T535" s="215"/>
      <c r="U535" s="213">
        <f t="shared" si="67"/>
        <v>0</v>
      </c>
      <c r="V535" s="217">
        <f t="shared" si="68"/>
        <v>0</v>
      </c>
      <c r="W535" s="215"/>
      <c r="X535" s="215"/>
      <c r="Y535" s="213" t="str">
        <f>IF(AB535="Y",COUNT(#REF!), "")</f>
        <v/>
      </c>
      <c r="Z535" s="32"/>
      <c r="AA535" s="64" t="s">
        <v>351</v>
      </c>
      <c r="AB535" s="66" t="s">
        <v>72</v>
      </c>
      <c r="AC535" s="65">
        <v>51.7333</v>
      </c>
      <c r="AD535" s="65">
        <v>-121.150001</v>
      </c>
      <c r="AE535" s="65" t="s">
        <v>352</v>
      </c>
      <c r="AF535" s="64">
        <v>8483</v>
      </c>
      <c r="AG535" s="64" t="s">
        <v>74</v>
      </c>
      <c r="AH535" s="64">
        <v>99</v>
      </c>
      <c r="AI535" s="64">
        <v>48</v>
      </c>
      <c r="AJ535" s="64" t="s">
        <v>57</v>
      </c>
      <c r="AK535" s="64" t="s">
        <v>62</v>
      </c>
      <c r="AL535" s="66" t="s">
        <v>57</v>
      </c>
      <c r="AM535" s="66" t="s">
        <v>63</v>
      </c>
      <c r="AN535" s="63" t="str">
        <f t="shared" si="69"/>
        <v>Buffalo Creek</v>
      </c>
      <c r="AO535" s="67" t="str">
        <f t="shared" si="70"/>
        <v>FALSE</v>
      </c>
      <c r="AP535" s="67" t="str">
        <f t="shared" si="71"/>
        <v>FALSE</v>
      </c>
    </row>
    <row r="536" spans="2:42" x14ac:dyDescent="0.25">
      <c r="B536" s="174">
        <v>8484</v>
      </c>
      <c r="C536" s="6" t="str">
        <f t="shared" si="63"/>
        <v>Gateway</v>
      </c>
      <c r="D536" s="4" t="s">
        <v>57</v>
      </c>
      <c r="E536" s="5" t="s">
        <v>57</v>
      </c>
      <c r="F536" s="5" t="s">
        <v>62</v>
      </c>
      <c r="G536" s="5" t="s">
        <v>2554</v>
      </c>
      <c r="H536" s="5" t="s">
        <v>2552</v>
      </c>
      <c r="I536" s="299"/>
      <c r="J536" s="346"/>
      <c r="K536" s="346"/>
      <c r="L536" s="346"/>
      <c r="M536" s="347"/>
      <c r="N536" s="1"/>
      <c r="O536" s="2"/>
      <c r="P536" s="194"/>
      <c r="Q536" s="343" t="str">
        <f t="shared" si="64"/>
        <v/>
      </c>
      <c r="R536" s="210" t="str">
        <f t="shared" si="65"/>
        <v/>
      </c>
      <c r="S536" s="211" t="str">
        <f t="shared" si="66"/>
        <v/>
      </c>
      <c r="T536" s="215"/>
      <c r="U536" s="213">
        <f t="shared" si="67"/>
        <v>0</v>
      </c>
      <c r="V536" s="217">
        <f t="shared" si="68"/>
        <v>0</v>
      </c>
      <c r="W536" s="215"/>
      <c r="X536" s="215"/>
      <c r="Y536" s="213" t="str">
        <f>IF(AB536="Y",COUNT(#REF!), "")</f>
        <v/>
      </c>
      <c r="Z536" s="32"/>
      <c r="AA536" s="66" t="s">
        <v>837</v>
      </c>
      <c r="AB536" s="66" t="s">
        <v>72</v>
      </c>
      <c r="AC536" s="68">
        <v>51.680759000000002</v>
      </c>
      <c r="AD536" s="68">
        <v>-121.211468</v>
      </c>
      <c r="AE536" s="65" t="s">
        <v>838</v>
      </c>
      <c r="AF536" s="66">
        <v>8484</v>
      </c>
      <c r="AG536" s="66" t="s">
        <v>74</v>
      </c>
      <c r="AH536" s="66">
        <v>314</v>
      </c>
      <c r="AI536" s="66">
        <v>155</v>
      </c>
      <c r="AJ536" s="66" t="s">
        <v>57</v>
      </c>
      <c r="AK536" s="66" t="s">
        <v>62</v>
      </c>
      <c r="AL536" s="66" t="s">
        <v>57</v>
      </c>
      <c r="AM536" s="66" t="s">
        <v>63</v>
      </c>
      <c r="AN536" s="63" t="str">
        <f t="shared" si="69"/>
        <v>Gateway</v>
      </c>
      <c r="AO536" s="67" t="str">
        <f t="shared" si="70"/>
        <v>FALSE</v>
      </c>
      <c r="AP536" s="67" t="str">
        <f t="shared" si="71"/>
        <v>FALSE</v>
      </c>
    </row>
    <row r="537" spans="2:42" x14ac:dyDescent="0.25">
      <c r="B537" s="174">
        <v>8485</v>
      </c>
      <c r="C537" s="6" t="str">
        <f t="shared" si="63"/>
        <v>Forest Grove</v>
      </c>
      <c r="D537" s="4" t="s">
        <v>57</v>
      </c>
      <c r="E537" s="5" t="s">
        <v>57</v>
      </c>
      <c r="F537" s="5" t="s">
        <v>62</v>
      </c>
      <c r="G537" s="5" t="s">
        <v>2554</v>
      </c>
      <c r="H537" s="5" t="s">
        <v>2552</v>
      </c>
      <c r="I537" s="299"/>
      <c r="J537" s="346"/>
      <c r="K537" s="346"/>
      <c r="L537" s="346"/>
      <c r="M537" s="347"/>
      <c r="N537" s="1"/>
      <c r="O537" s="2"/>
      <c r="P537" s="194"/>
      <c r="Q537" s="343" t="str">
        <f t="shared" si="64"/>
        <v/>
      </c>
      <c r="R537" s="210" t="str">
        <f t="shared" si="65"/>
        <v/>
      </c>
      <c r="S537" s="211" t="str">
        <f t="shared" si="66"/>
        <v/>
      </c>
      <c r="T537" s="215"/>
      <c r="U537" s="213">
        <f t="shared" si="67"/>
        <v>0</v>
      </c>
      <c r="V537" s="217">
        <f t="shared" si="68"/>
        <v>0</v>
      </c>
      <c r="W537" s="215"/>
      <c r="X537" s="215"/>
      <c r="Y537" s="213" t="str">
        <f>IF(AB537="Y",COUNT(#REF!), "")</f>
        <v/>
      </c>
      <c r="Z537" s="32"/>
      <c r="AA537" s="66" t="s">
        <v>780</v>
      </c>
      <c r="AB537" s="64" t="s">
        <v>72</v>
      </c>
      <c r="AC537" s="68">
        <v>51.766700999999998</v>
      </c>
      <c r="AD537" s="68">
        <v>-121.1</v>
      </c>
      <c r="AE537" s="65" t="s">
        <v>781</v>
      </c>
      <c r="AF537" s="66">
        <v>8485</v>
      </c>
      <c r="AG537" s="66" t="s">
        <v>74</v>
      </c>
      <c r="AH537" s="66">
        <v>224</v>
      </c>
      <c r="AI537" s="66">
        <v>142</v>
      </c>
      <c r="AJ537" s="66" t="s">
        <v>57</v>
      </c>
      <c r="AK537" s="66" t="s">
        <v>62</v>
      </c>
      <c r="AL537" s="66" t="s">
        <v>57</v>
      </c>
      <c r="AM537" s="66" t="s">
        <v>63</v>
      </c>
      <c r="AN537" s="63" t="str">
        <f t="shared" si="69"/>
        <v>Forest Grove</v>
      </c>
      <c r="AO537" s="67" t="str">
        <f t="shared" si="70"/>
        <v>FALSE</v>
      </c>
      <c r="AP537" s="67" t="str">
        <f t="shared" si="71"/>
        <v>FALSE</v>
      </c>
    </row>
    <row r="538" spans="2:42" x14ac:dyDescent="0.25">
      <c r="B538" s="174">
        <v>8487</v>
      </c>
      <c r="C538" s="6" t="str">
        <f t="shared" si="63"/>
        <v>Eagle Creek</v>
      </c>
      <c r="D538" s="4" t="s">
        <v>57</v>
      </c>
      <c r="E538" s="5" t="s">
        <v>57</v>
      </c>
      <c r="F538" s="5" t="s">
        <v>57</v>
      </c>
      <c r="G538" s="5" t="s">
        <v>2554</v>
      </c>
      <c r="H538" s="5" t="s">
        <v>2552</v>
      </c>
      <c r="I538" s="299"/>
      <c r="J538" s="346"/>
      <c r="K538" s="346"/>
      <c r="L538" s="346"/>
      <c r="M538" s="347"/>
      <c r="N538" s="1"/>
      <c r="O538" s="2"/>
      <c r="P538" s="194"/>
      <c r="Q538" s="343" t="str">
        <f t="shared" si="64"/>
        <v/>
      </c>
      <c r="R538" s="210" t="str">
        <f t="shared" si="65"/>
        <v/>
      </c>
      <c r="S538" s="211" t="str">
        <f t="shared" si="66"/>
        <v/>
      </c>
      <c r="T538" s="215"/>
      <c r="U538" s="213">
        <f t="shared" si="67"/>
        <v>0</v>
      </c>
      <c r="V538" s="217">
        <f t="shared" si="68"/>
        <v>0</v>
      </c>
      <c r="W538" s="215"/>
      <c r="X538" s="215"/>
      <c r="Y538" s="213" t="str">
        <f>IF(AB538="Y",COUNT(#REF!), "")</f>
        <v/>
      </c>
      <c r="Z538" s="32"/>
      <c r="AA538" s="66" t="s">
        <v>677</v>
      </c>
      <c r="AB538" s="64" t="s">
        <v>72</v>
      </c>
      <c r="AC538" s="68">
        <v>51.859737000000003</v>
      </c>
      <c r="AD538" s="68">
        <v>-120.86574299999999</v>
      </c>
      <c r="AE538" s="65" t="s">
        <v>678</v>
      </c>
      <c r="AF538" s="66">
        <v>8487</v>
      </c>
      <c r="AG538" s="66" t="s">
        <v>74</v>
      </c>
      <c r="AH538" s="66">
        <v>174</v>
      </c>
      <c r="AI538" s="66">
        <v>209</v>
      </c>
      <c r="AJ538" s="66" t="s">
        <v>57</v>
      </c>
      <c r="AK538" s="66" t="s">
        <v>62</v>
      </c>
      <c r="AL538" s="66" t="s">
        <v>57</v>
      </c>
      <c r="AM538" s="66" t="s">
        <v>63</v>
      </c>
      <c r="AN538" s="63" t="str">
        <f t="shared" si="69"/>
        <v>Eagle Creek</v>
      </c>
      <c r="AO538" s="67" t="str">
        <f t="shared" si="70"/>
        <v>FALSE</v>
      </c>
      <c r="AP538" s="67" t="str">
        <f t="shared" si="71"/>
        <v>FALSE</v>
      </c>
    </row>
    <row r="539" spans="2:42" x14ac:dyDescent="0.25">
      <c r="B539" s="174">
        <v>8488</v>
      </c>
      <c r="C539" s="6" t="str">
        <f t="shared" si="63"/>
        <v>Deka Lake</v>
      </c>
      <c r="D539" s="4" t="s">
        <v>57</v>
      </c>
      <c r="E539" s="5" t="s">
        <v>62</v>
      </c>
      <c r="F539" s="5" t="s">
        <v>62</v>
      </c>
      <c r="G539" s="5" t="s">
        <v>2554</v>
      </c>
      <c r="H539" s="5" t="s">
        <v>2552</v>
      </c>
      <c r="I539" s="299"/>
      <c r="J539" s="346"/>
      <c r="K539" s="346"/>
      <c r="L539" s="346"/>
      <c r="M539" s="347"/>
      <c r="N539" s="1"/>
      <c r="O539" s="2"/>
      <c r="P539" s="194"/>
      <c r="Q539" s="343" t="str">
        <f t="shared" si="64"/>
        <v/>
      </c>
      <c r="R539" s="210" t="str">
        <f t="shared" si="65"/>
        <v/>
      </c>
      <c r="S539" s="211" t="str">
        <f t="shared" si="66"/>
        <v/>
      </c>
      <c r="T539" s="215"/>
      <c r="U539" s="213">
        <f t="shared" si="67"/>
        <v>0</v>
      </c>
      <c r="V539" s="217">
        <f t="shared" si="68"/>
        <v>0</v>
      </c>
      <c r="W539" s="215"/>
      <c r="X539" s="215"/>
      <c r="Y539" s="213" t="str">
        <f>IF(AB539="Y",COUNT(#REF!), "")</f>
        <v/>
      </c>
      <c r="Z539" s="32"/>
      <c r="AA539" s="66" t="s">
        <v>612</v>
      </c>
      <c r="AB539" s="66" t="s">
        <v>72</v>
      </c>
      <c r="AC539" s="68">
        <v>51.6083</v>
      </c>
      <c r="AD539" s="68">
        <v>-120.849999</v>
      </c>
      <c r="AE539" s="65" t="s">
        <v>613</v>
      </c>
      <c r="AF539" s="66">
        <v>8488</v>
      </c>
      <c r="AG539" s="66" t="s">
        <v>74</v>
      </c>
      <c r="AH539" s="66">
        <v>222</v>
      </c>
      <c r="AI539" s="66">
        <v>449</v>
      </c>
      <c r="AJ539" s="66" t="s">
        <v>57</v>
      </c>
      <c r="AK539" s="66" t="s">
        <v>62</v>
      </c>
      <c r="AL539" s="66" t="s">
        <v>57</v>
      </c>
      <c r="AM539" s="66" t="s">
        <v>63</v>
      </c>
      <c r="AN539" s="63" t="str">
        <f t="shared" si="69"/>
        <v>Deka Lake</v>
      </c>
      <c r="AO539" s="67" t="str">
        <f t="shared" si="70"/>
        <v>FALSE</v>
      </c>
      <c r="AP539" s="67" t="str">
        <f t="shared" si="71"/>
        <v>FALSE</v>
      </c>
    </row>
    <row r="540" spans="2:42" x14ac:dyDescent="0.25">
      <c r="B540" s="174">
        <v>8489</v>
      </c>
      <c r="C540" s="6" t="str">
        <f t="shared" si="63"/>
        <v>Mahood Falls</v>
      </c>
      <c r="D540" s="4" t="s">
        <v>57</v>
      </c>
      <c r="E540" s="5" t="s">
        <v>57</v>
      </c>
      <c r="F540" s="5" t="s">
        <v>57</v>
      </c>
      <c r="G540" s="5" t="s">
        <v>2554</v>
      </c>
      <c r="H540" s="5" t="s">
        <v>2552</v>
      </c>
      <c r="I540" s="299"/>
      <c r="J540" s="346"/>
      <c r="K540" s="346"/>
      <c r="L540" s="346"/>
      <c r="M540" s="347"/>
      <c r="N540" s="1"/>
      <c r="O540" s="2"/>
      <c r="P540" s="194"/>
      <c r="Q540" s="343" t="str">
        <f t="shared" si="64"/>
        <v/>
      </c>
      <c r="R540" s="210" t="str">
        <f t="shared" si="65"/>
        <v/>
      </c>
      <c r="S540" s="211" t="str">
        <f t="shared" si="66"/>
        <v/>
      </c>
      <c r="T540" s="215"/>
      <c r="U540" s="213">
        <f t="shared" si="67"/>
        <v>0</v>
      </c>
      <c r="V540" s="217">
        <f t="shared" si="68"/>
        <v>0</v>
      </c>
      <c r="W540" s="215"/>
      <c r="X540" s="215"/>
      <c r="Y540" s="213" t="str">
        <f>IF(AB540="Y",COUNT(#REF!), "")</f>
        <v/>
      </c>
      <c r="Z540" s="32"/>
      <c r="AA540" s="66" t="s">
        <v>1282</v>
      </c>
      <c r="AB540" s="64" t="s">
        <v>72</v>
      </c>
      <c r="AC540" s="68">
        <v>51.842633999999997</v>
      </c>
      <c r="AD540" s="68">
        <v>-120.639335</v>
      </c>
      <c r="AE540" s="65" t="s">
        <v>1283</v>
      </c>
      <c r="AF540" s="66">
        <v>8489</v>
      </c>
      <c r="AG540" s="66" t="s">
        <v>74</v>
      </c>
      <c r="AH540" s="66">
        <v>31</v>
      </c>
      <c r="AI540" s="66">
        <v>66</v>
      </c>
      <c r="AJ540" s="66" t="s">
        <v>57</v>
      </c>
      <c r="AK540" s="66" t="s">
        <v>62</v>
      </c>
      <c r="AL540" s="66" t="s">
        <v>62</v>
      </c>
      <c r="AM540" s="66" t="s">
        <v>63</v>
      </c>
      <c r="AN540" s="63" t="str">
        <f t="shared" si="69"/>
        <v>Mahood Falls</v>
      </c>
      <c r="AO540" s="67" t="str">
        <f t="shared" si="70"/>
        <v>FALSE</v>
      </c>
      <c r="AP540" s="67" t="str">
        <f t="shared" si="71"/>
        <v>FALSE</v>
      </c>
    </row>
    <row r="541" spans="2:42" x14ac:dyDescent="0.25">
      <c r="B541" s="174">
        <v>8490</v>
      </c>
      <c r="C541" s="6" t="str">
        <f t="shared" si="63"/>
        <v>Canim Lake</v>
      </c>
      <c r="D541" s="4" t="s">
        <v>57</v>
      </c>
      <c r="E541" s="5" t="s">
        <v>57</v>
      </c>
      <c r="F541" s="5" t="s">
        <v>57</v>
      </c>
      <c r="G541" s="5" t="s">
        <v>2554</v>
      </c>
      <c r="H541" s="5" t="s">
        <v>2552</v>
      </c>
      <c r="I541" s="299"/>
      <c r="J541" s="346"/>
      <c r="K541" s="346"/>
      <c r="L541" s="346"/>
      <c r="M541" s="347"/>
      <c r="N541" s="1"/>
      <c r="O541" s="2"/>
      <c r="P541" s="194"/>
      <c r="Q541" s="343" t="str">
        <f t="shared" si="64"/>
        <v/>
      </c>
      <c r="R541" s="210" t="str">
        <f t="shared" si="65"/>
        <v/>
      </c>
      <c r="S541" s="211" t="str">
        <f t="shared" si="66"/>
        <v/>
      </c>
      <c r="T541" s="215"/>
      <c r="U541" s="213">
        <f t="shared" si="67"/>
        <v>0</v>
      </c>
      <c r="V541" s="217">
        <f t="shared" si="68"/>
        <v>0</v>
      </c>
      <c r="W541" s="215"/>
      <c r="X541" s="215"/>
      <c r="Y541" s="213" t="str">
        <f>IF(AB541="Y",COUNT(#REF!), "")</f>
        <v/>
      </c>
      <c r="Z541" s="32"/>
      <c r="AA541" s="66" t="s">
        <v>389</v>
      </c>
      <c r="AB541" s="64" t="s">
        <v>72</v>
      </c>
      <c r="AC541" s="68">
        <v>51.766917999999997</v>
      </c>
      <c r="AD541" s="68">
        <v>-120.894272</v>
      </c>
      <c r="AE541" s="65" t="s">
        <v>390</v>
      </c>
      <c r="AF541" s="66">
        <v>8490</v>
      </c>
      <c r="AG541" s="66" t="s">
        <v>74</v>
      </c>
      <c r="AH541" s="66">
        <v>121</v>
      </c>
      <c r="AI541" s="66">
        <v>151</v>
      </c>
      <c r="AJ541" s="66" t="s">
        <v>57</v>
      </c>
      <c r="AK541" s="66" t="s">
        <v>62</v>
      </c>
      <c r="AL541" s="66" t="s">
        <v>57</v>
      </c>
      <c r="AM541" s="66" t="s">
        <v>63</v>
      </c>
      <c r="AN541" s="63" t="str">
        <f t="shared" si="69"/>
        <v>Canim Lake</v>
      </c>
      <c r="AO541" s="67" t="str">
        <f t="shared" si="70"/>
        <v>FALSE</v>
      </c>
      <c r="AP541" s="67" t="str">
        <f t="shared" si="71"/>
        <v>FALSE</v>
      </c>
    </row>
    <row r="542" spans="2:42" x14ac:dyDescent="0.25">
      <c r="B542" s="174">
        <v>8491</v>
      </c>
      <c r="C542" s="6" t="str">
        <f t="shared" si="63"/>
        <v>Imperial Ranchettes</v>
      </c>
      <c r="D542" s="4" t="s">
        <v>62</v>
      </c>
      <c r="E542" s="5" t="s">
        <v>62</v>
      </c>
      <c r="F542" s="5" t="s">
        <v>62</v>
      </c>
      <c r="G542" s="5" t="s">
        <v>2554</v>
      </c>
      <c r="H542" s="5" t="s">
        <v>2552</v>
      </c>
      <c r="I542" s="299"/>
      <c r="J542" s="346"/>
      <c r="K542" s="346"/>
      <c r="L542" s="346"/>
      <c r="M542" s="347"/>
      <c r="N542" s="1"/>
      <c r="O542" s="2"/>
      <c r="P542" s="194"/>
      <c r="Q542" s="343" t="str">
        <f t="shared" si="64"/>
        <v/>
      </c>
      <c r="R542" s="210" t="str">
        <f t="shared" si="65"/>
        <v/>
      </c>
      <c r="S542" s="211" t="str">
        <f t="shared" si="66"/>
        <v/>
      </c>
      <c r="T542" s="215"/>
      <c r="U542" s="213">
        <f t="shared" si="67"/>
        <v>0</v>
      </c>
      <c r="V542" s="217">
        <f t="shared" si="68"/>
        <v>0</v>
      </c>
      <c r="W542" s="215"/>
      <c r="X542" s="215"/>
      <c r="Y542" s="213" t="str">
        <f>IF(AB542="Y",COUNT(#REF!), "")</f>
        <v/>
      </c>
      <c r="Z542" s="32"/>
      <c r="AA542" s="64" t="s">
        <v>1027</v>
      </c>
      <c r="AB542" s="66" t="s">
        <v>72</v>
      </c>
      <c r="AC542" s="65">
        <v>51.613025999999998</v>
      </c>
      <c r="AD542" s="65">
        <v>-121.182952</v>
      </c>
      <c r="AE542" s="65" t="s">
        <v>1028</v>
      </c>
      <c r="AF542" s="64">
        <v>8491</v>
      </c>
      <c r="AG542" s="64" t="s">
        <v>74</v>
      </c>
      <c r="AH542" s="64">
        <v>890</v>
      </c>
      <c r="AI542" s="64">
        <v>445</v>
      </c>
      <c r="AJ542" s="64" t="s">
        <v>57</v>
      </c>
      <c r="AK542" s="64" t="s">
        <v>57</v>
      </c>
      <c r="AL542" s="66" t="s">
        <v>62</v>
      </c>
      <c r="AM542" s="66" t="s">
        <v>63</v>
      </c>
      <c r="AN542" s="63" t="str">
        <f t="shared" si="69"/>
        <v>Imperial Ranchettes</v>
      </c>
      <c r="AO542" s="67" t="str">
        <f t="shared" si="70"/>
        <v>FALSE</v>
      </c>
      <c r="AP542" s="67" t="str">
        <f t="shared" si="71"/>
        <v>FALSE</v>
      </c>
    </row>
    <row r="543" spans="2:42" x14ac:dyDescent="0.25">
      <c r="B543" s="174">
        <v>8492</v>
      </c>
      <c r="C543" s="6" t="str">
        <f t="shared" si="63"/>
        <v>Lone Butte</v>
      </c>
      <c r="D543" s="4" t="s">
        <v>57</v>
      </c>
      <c r="E543" s="5" t="s">
        <v>57</v>
      </c>
      <c r="F543" s="5" t="s">
        <v>62</v>
      </c>
      <c r="G543" s="5" t="s">
        <v>2554</v>
      </c>
      <c r="H543" s="5" t="s">
        <v>2552</v>
      </c>
      <c r="I543" s="299"/>
      <c r="J543" s="346"/>
      <c r="K543" s="346"/>
      <c r="L543" s="346"/>
      <c r="M543" s="347"/>
      <c r="N543" s="1"/>
      <c r="O543" s="2"/>
      <c r="P543" s="194"/>
      <c r="Q543" s="343" t="str">
        <f t="shared" si="64"/>
        <v/>
      </c>
      <c r="R543" s="210" t="str">
        <f t="shared" si="65"/>
        <v/>
      </c>
      <c r="S543" s="211" t="str">
        <f t="shared" si="66"/>
        <v/>
      </c>
      <c r="T543" s="215"/>
      <c r="U543" s="213">
        <f t="shared" si="67"/>
        <v>0</v>
      </c>
      <c r="V543" s="217">
        <f t="shared" si="68"/>
        <v>0</v>
      </c>
      <c r="W543" s="215"/>
      <c r="X543" s="215"/>
      <c r="Y543" s="213" t="str">
        <f>IF(AB543="Y",COUNT(#REF!), "")</f>
        <v/>
      </c>
      <c r="Z543" s="32"/>
      <c r="AA543" s="64" t="s">
        <v>1240</v>
      </c>
      <c r="AB543" s="66" t="s">
        <v>72</v>
      </c>
      <c r="AC543" s="65">
        <v>51.55789</v>
      </c>
      <c r="AD543" s="65">
        <v>-121.216015</v>
      </c>
      <c r="AE543" s="65" t="s">
        <v>1241</v>
      </c>
      <c r="AF543" s="64">
        <v>8492</v>
      </c>
      <c r="AG543" s="64" t="s">
        <v>74</v>
      </c>
      <c r="AH543" s="64">
        <v>116</v>
      </c>
      <c r="AI543" s="64">
        <v>60</v>
      </c>
      <c r="AJ543" s="64" t="s">
        <v>57</v>
      </c>
      <c r="AK543" s="64" t="s">
        <v>62</v>
      </c>
      <c r="AL543" s="66" t="s">
        <v>57</v>
      </c>
      <c r="AM543" s="66" t="s">
        <v>63</v>
      </c>
      <c r="AN543" s="63" t="str">
        <f t="shared" si="69"/>
        <v>Lone Butte</v>
      </c>
      <c r="AO543" s="67" t="str">
        <f t="shared" si="70"/>
        <v>FALSE</v>
      </c>
      <c r="AP543" s="67" t="str">
        <f t="shared" si="71"/>
        <v>FALSE</v>
      </c>
    </row>
    <row r="544" spans="2:42" x14ac:dyDescent="0.25">
      <c r="B544" s="174">
        <v>8493</v>
      </c>
      <c r="C544" s="6" t="str">
        <f t="shared" si="63"/>
        <v>Anderson Subdivision</v>
      </c>
      <c r="D544" s="4" t="s">
        <v>62</v>
      </c>
      <c r="E544" s="5" t="s">
        <v>62</v>
      </c>
      <c r="F544" s="5" t="s">
        <v>62</v>
      </c>
      <c r="G544" s="5" t="s">
        <v>2554</v>
      </c>
      <c r="H544" s="5" t="s">
        <v>2552</v>
      </c>
      <c r="I544" s="299"/>
      <c r="J544" s="346"/>
      <c r="K544" s="346"/>
      <c r="L544" s="346"/>
      <c r="M544" s="347"/>
      <c r="N544" s="1"/>
      <c r="O544" s="2"/>
      <c r="P544" s="194"/>
      <c r="Q544" s="343" t="str">
        <f t="shared" si="64"/>
        <v/>
      </c>
      <c r="R544" s="210" t="str">
        <f t="shared" si="65"/>
        <v/>
      </c>
      <c r="S544" s="211" t="str">
        <f t="shared" si="66"/>
        <v/>
      </c>
      <c r="T544" s="215"/>
      <c r="U544" s="213">
        <f t="shared" si="67"/>
        <v>0</v>
      </c>
      <c r="V544" s="217">
        <f t="shared" si="68"/>
        <v>0</v>
      </c>
      <c r="W544" s="215"/>
      <c r="X544" s="215"/>
      <c r="Y544" s="213" t="str">
        <f>IF(AB544="Y",COUNT(#REF!), "")</f>
        <v/>
      </c>
      <c r="Z544" s="32"/>
      <c r="AA544" s="64" t="s">
        <v>134</v>
      </c>
      <c r="AB544" s="64" t="s">
        <v>72</v>
      </c>
      <c r="AC544" s="65">
        <v>51.579537000000002</v>
      </c>
      <c r="AD544" s="65">
        <v>-121.138201</v>
      </c>
      <c r="AE544" s="65" t="s">
        <v>135</v>
      </c>
      <c r="AF544" s="64">
        <v>8493</v>
      </c>
      <c r="AG544" s="64" t="s">
        <v>74</v>
      </c>
      <c r="AH544" s="64">
        <v>577</v>
      </c>
      <c r="AI544" s="64">
        <v>319</v>
      </c>
      <c r="AJ544" s="64" t="s">
        <v>57</v>
      </c>
      <c r="AK544" s="64" t="s">
        <v>62</v>
      </c>
      <c r="AL544" s="66" t="s">
        <v>57</v>
      </c>
      <c r="AM544" s="66" t="s">
        <v>63</v>
      </c>
      <c r="AN544" s="63" t="str">
        <f t="shared" si="69"/>
        <v>Anderson Subdivision</v>
      </c>
      <c r="AO544" s="67" t="str">
        <f t="shared" si="70"/>
        <v>FALSE</v>
      </c>
      <c r="AP544" s="67" t="str">
        <f t="shared" si="71"/>
        <v>FALSE</v>
      </c>
    </row>
    <row r="545" spans="2:42" x14ac:dyDescent="0.25">
      <c r="B545" s="174">
        <v>8494</v>
      </c>
      <c r="C545" s="6" t="str">
        <f t="shared" si="63"/>
        <v>93 Mile</v>
      </c>
      <c r="D545" s="4" t="s">
        <v>57</v>
      </c>
      <c r="E545" s="5" t="s">
        <v>57</v>
      </c>
      <c r="F545" s="5" t="s">
        <v>62</v>
      </c>
      <c r="G545" s="5" t="s">
        <v>2554</v>
      </c>
      <c r="H545" s="5" t="s">
        <v>2552</v>
      </c>
      <c r="I545" s="299"/>
      <c r="J545" s="346"/>
      <c r="K545" s="346"/>
      <c r="L545" s="346"/>
      <c r="M545" s="347"/>
      <c r="N545" s="1"/>
      <c r="O545" s="2"/>
      <c r="P545" s="194"/>
      <c r="Q545" s="343" t="str">
        <f t="shared" si="64"/>
        <v/>
      </c>
      <c r="R545" s="210" t="str">
        <f t="shared" si="65"/>
        <v/>
      </c>
      <c r="S545" s="211" t="str">
        <f t="shared" si="66"/>
        <v/>
      </c>
      <c r="T545" s="215"/>
      <c r="U545" s="213">
        <f t="shared" si="67"/>
        <v>0</v>
      </c>
      <c r="V545" s="217">
        <f t="shared" si="68"/>
        <v>0</v>
      </c>
      <c r="W545" s="215"/>
      <c r="X545" s="215"/>
      <c r="Y545" s="213" t="str">
        <f>IF(AB545="Y",COUNT(#REF!), "")</f>
        <v/>
      </c>
      <c r="Z545" s="32"/>
      <c r="AA545" s="64" t="s">
        <v>91</v>
      </c>
      <c r="AB545" s="64" t="s">
        <v>72</v>
      </c>
      <c r="AC545" s="65">
        <v>51.574786000000003</v>
      </c>
      <c r="AD545" s="65">
        <v>-121.340812</v>
      </c>
      <c r="AE545" s="65" t="s">
        <v>92</v>
      </c>
      <c r="AF545" s="64">
        <v>8494</v>
      </c>
      <c r="AG545" s="64" t="s">
        <v>74</v>
      </c>
      <c r="AH545" s="64">
        <v>113</v>
      </c>
      <c r="AI545" s="64">
        <v>61</v>
      </c>
      <c r="AJ545" s="64" t="s">
        <v>57</v>
      </c>
      <c r="AK545" s="64" t="s">
        <v>62</v>
      </c>
      <c r="AL545" s="66" t="s">
        <v>57</v>
      </c>
      <c r="AM545" s="66" t="s">
        <v>63</v>
      </c>
      <c r="AN545" s="63" t="str">
        <f t="shared" si="69"/>
        <v>93 Mile</v>
      </c>
      <c r="AO545" s="67" t="str">
        <f t="shared" si="70"/>
        <v>FALSE</v>
      </c>
      <c r="AP545" s="67" t="str">
        <f t="shared" si="71"/>
        <v>FALSE</v>
      </c>
    </row>
    <row r="546" spans="2:42" x14ac:dyDescent="0.25">
      <c r="B546" s="174">
        <v>8495</v>
      </c>
      <c r="C546" s="6" t="str">
        <f t="shared" ref="C546:C609" si="72">HYPERLINK(AE546,AN546)</f>
        <v>Roe Lake</v>
      </c>
      <c r="D546" s="4" t="s">
        <v>57</v>
      </c>
      <c r="E546" s="5" t="s">
        <v>57</v>
      </c>
      <c r="F546" s="5" t="s">
        <v>62</v>
      </c>
      <c r="G546" s="5" t="s">
        <v>2554</v>
      </c>
      <c r="H546" s="5" t="s">
        <v>2552</v>
      </c>
      <c r="I546" s="299"/>
      <c r="J546" s="346"/>
      <c r="K546" s="346"/>
      <c r="L546" s="346"/>
      <c r="M546" s="347"/>
      <c r="N546" s="1"/>
      <c r="O546" s="2"/>
      <c r="P546" s="194"/>
      <c r="Q546" s="343" t="str">
        <f t="shared" ref="Q546:Q609" si="73">IF(L546="","",
IF(SUM((J546*L546)/M546)&lt;=N546,"Sufficient Capacity",
IF(SUM((J546*L546)/M546)&gt;N546,"Not Enough Capacity","Error")))</f>
        <v/>
      </c>
      <c r="R546" s="210" t="str">
        <f t="shared" ref="R546:R609" si="74">IF(OR(ISBLANK(J546),ISBLANK(L546),ISBLANK(M546)), "",(J546*L546/M546))</f>
        <v/>
      </c>
      <c r="S546" s="211" t="str">
        <f t="shared" ref="S546:S609" si="75">IF(AND(COUNT(N546,R546)=2, OR($O$10="Last-Mile", $O$10="Transport &amp; Last-Mile")), N546-R546, "")</f>
        <v/>
      </c>
      <c r="T546" s="215"/>
      <c r="U546" s="213">
        <f t="shared" ref="U546:U609" si="76">IF(AND(AB546="Y",I546&lt;&gt;""),1,0)</f>
        <v>0</v>
      </c>
      <c r="V546" s="217">
        <f t="shared" ref="V546:V609" si="77">IF(AND(AB546="Y",I546="Last-Mile &amp; Transport"),1,0)</f>
        <v>0</v>
      </c>
      <c r="W546" s="215"/>
      <c r="X546" s="215"/>
      <c r="Y546" s="213" t="str">
        <f>IF(AB546="Y",COUNT(#REF!), "")</f>
        <v/>
      </c>
      <c r="Z546" s="32"/>
      <c r="AA546" s="64" t="s">
        <v>1796</v>
      </c>
      <c r="AB546" s="64" t="s">
        <v>72</v>
      </c>
      <c r="AC546" s="65">
        <v>51.520842999999999</v>
      </c>
      <c r="AD546" s="65">
        <v>-120.831329</v>
      </c>
      <c r="AE546" s="65" t="s">
        <v>1797</v>
      </c>
      <c r="AF546" s="64">
        <v>8495</v>
      </c>
      <c r="AG546" s="64" t="s">
        <v>74</v>
      </c>
      <c r="AH546" s="64">
        <v>57</v>
      </c>
      <c r="AI546" s="64">
        <v>52</v>
      </c>
      <c r="AJ546" s="64" t="s">
        <v>57</v>
      </c>
      <c r="AK546" s="64" t="s">
        <v>62</v>
      </c>
      <c r="AL546" s="66" t="s">
        <v>62</v>
      </c>
      <c r="AM546" s="66" t="s">
        <v>63</v>
      </c>
      <c r="AN546" s="63" t="str">
        <f t="shared" ref="AN546:AN609" si="78">IF(AB546="Y", CONCATENATE(AA546,"*"), AA546)</f>
        <v>Roe Lake</v>
      </c>
      <c r="AO546" s="67" t="str">
        <f t="shared" ref="AO546:AO609" si="79">IF(I546="Last-Mile","TRUE",IF(I546="Transport &amp; Last-Mile","TRUE","FALSE"))</f>
        <v>FALSE</v>
      </c>
      <c r="AP546" s="67" t="str">
        <f t="shared" ref="AP546:AP609" si="80">IF(I546="Transport","TRUE",IF(I546="Transport &amp; Last-Mile","TRUE","FALSE"))</f>
        <v>FALSE</v>
      </c>
    </row>
    <row r="547" spans="2:42" x14ac:dyDescent="0.25">
      <c r="B547" s="174">
        <v>8496</v>
      </c>
      <c r="C547" s="6" t="str">
        <f t="shared" si="72"/>
        <v>Bridge Lake</v>
      </c>
      <c r="D547" s="4" t="s">
        <v>57</v>
      </c>
      <c r="E547" s="5" t="s">
        <v>57</v>
      </c>
      <c r="F547" s="5" t="s">
        <v>62</v>
      </c>
      <c r="G547" s="5" t="s">
        <v>2554</v>
      </c>
      <c r="H547" s="5" t="s">
        <v>2552</v>
      </c>
      <c r="I547" s="299"/>
      <c r="J547" s="346"/>
      <c r="K547" s="346"/>
      <c r="L547" s="346"/>
      <c r="M547" s="347"/>
      <c r="N547" s="1"/>
      <c r="O547" s="2"/>
      <c r="P547" s="194"/>
      <c r="Q547" s="343" t="str">
        <f t="shared" si="73"/>
        <v/>
      </c>
      <c r="R547" s="210" t="str">
        <f t="shared" si="74"/>
        <v/>
      </c>
      <c r="S547" s="211" t="str">
        <f t="shared" si="75"/>
        <v/>
      </c>
      <c r="T547" s="215"/>
      <c r="U547" s="213">
        <f t="shared" si="76"/>
        <v>0</v>
      </c>
      <c r="V547" s="217">
        <f t="shared" si="77"/>
        <v>0</v>
      </c>
      <c r="W547" s="215"/>
      <c r="X547" s="215"/>
      <c r="Y547" s="213" t="str">
        <f>IF(AB547="Y",COUNT(#REF!), "")</f>
        <v/>
      </c>
      <c r="Z547" s="32"/>
      <c r="AA547" s="66" t="s">
        <v>326</v>
      </c>
      <c r="AB547" s="66" t="s">
        <v>72</v>
      </c>
      <c r="AC547" s="68">
        <v>51.478592999999996</v>
      </c>
      <c r="AD547" s="68">
        <v>-120.72552</v>
      </c>
      <c r="AE547" s="65" t="s">
        <v>327</v>
      </c>
      <c r="AF547" s="66">
        <v>8496</v>
      </c>
      <c r="AG547" s="66" t="s">
        <v>74</v>
      </c>
      <c r="AH547" s="66">
        <v>98</v>
      </c>
      <c r="AI547" s="66">
        <v>127</v>
      </c>
      <c r="AJ547" s="66" t="s">
        <v>57</v>
      </c>
      <c r="AK547" s="66" t="s">
        <v>62</v>
      </c>
      <c r="AL547" s="66" t="s">
        <v>57</v>
      </c>
      <c r="AM547" s="66" t="s">
        <v>63</v>
      </c>
      <c r="AN547" s="63" t="str">
        <f t="shared" si="78"/>
        <v>Bridge Lake</v>
      </c>
      <c r="AO547" s="67" t="str">
        <f t="shared" si="79"/>
        <v>FALSE</v>
      </c>
      <c r="AP547" s="67" t="str">
        <f t="shared" si="80"/>
        <v>FALSE</v>
      </c>
    </row>
    <row r="548" spans="2:42" x14ac:dyDescent="0.25">
      <c r="B548" s="174">
        <v>8497</v>
      </c>
      <c r="C548" s="6" t="str">
        <f t="shared" si="72"/>
        <v>Loon Lake</v>
      </c>
      <c r="D548" s="4" t="s">
        <v>57</v>
      </c>
      <c r="E548" s="5" t="s">
        <v>57</v>
      </c>
      <c r="F548" s="5" t="s">
        <v>62</v>
      </c>
      <c r="G548" s="5" t="s">
        <v>2550</v>
      </c>
      <c r="H548" s="5" t="s">
        <v>2538</v>
      </c>
      <c r="I548" s="299"/>
      <c r="J548" s="346"/>
      <c r="K548" s="346"/>
      <c r="L548" s="346"/>
      <c r="M548" s="347"/>
      <c r="N548" s="1"/>
      <c r="O548" s="2"/>
      <c r="P548" s="194"/>
      <c r="Q548" s="343" t="str">
        <f t="shared" si="73"/>
        <v/>
      </c>
      <c r="R548" s="210" t="str">
        <f t="shared" si="74"/>
        <v/>
      </c>
      <c r="S548" s="211" t="str">
        <f t="shared" si="75"/>
        <v/>
      </c>
      <c r="T548" s="215"/>
      <c r="U548" s="213">
        <f t="shared" si="76"/>
        <v>0</v>
      </c>
      <c r="V548" s="217">
        <f t="shared" si="77"/>
        <v>0</v>
      </c>
      <c r="W548" s="215"/>
      <c r="X548" s="215"/>
      <c r="Y548" s="213" t="str">
        <f>IF(AB548="Y",COUNT(#REF!), "")</f>
        <v/>
      </c>
      <c r="Z548" s="32"/>
      <c r="AA548" s="66" t="s">
        <v>1242</v>
      </c>
      <c r="AB548" s="64" t="s">
        <v>72</v>
      </c>
      <c r="AC548" s="68">
        <v>51.083300000000001</v>
      </c>
      <c r="AD548" s="68">
        <v>-121.3</v>
      </c>
      <c r="AE548" s="65" t="s">
        <v>1243</v>
      </c>
      <c r="AF548" s="66">
        <v>8497</v>
      </c>
      <c r="AG548" s="66" t="s">
        <v>74</v>
      </c>
      <c r="AH548" s="66">
        <v>17</v>
      </c>
      <c r="AI548" s="66">
        <v>28</v>
      </c>
      <c r="AJ548" s="66" t="s">
        <v>57</v>
      </c>
      <c r="AK548" s="66" t="s">
        <v>62</v>
      </c>
      <c r="AL548" s="66" t="s">
        <v>62</v>
      </c>
      <c r="AM548" s="66" t="s">
        <v>63</v>
      </c>
      <c r="AN548" s="63" t="str">
        <f t="shared" si="78"/>
        <v>Loon Lake</v>
      </c>
      <c r="AO548" s="67" t="str">
        <f t="shared" si="79"/>
        <v>FALSE</v>
      </c>
      <c r="AP548" s="67" t="str">
        <f t="shared" si="80"/>
        <v>FALSE</v>
      </c>
    </row>
    <row r="549" spans="2:42" x14ac:dyDescent="0.25">
      <c r="B549" s="174">
        <v>8498</v>
      </c>
      <c r="C549" s="6" t="str">
        <f t="shared" si="72"/>
        <v>Vidette</v>
      </c>
      <c r="D549" s="4" t="s">
        <v>57</v>
      </c>
      <c r="E549" s="5" t="s">
        <v>57</v>
      </c>
      <c r="F549" s="5" t="s">
        <v>57</v>
      </c>
      <c r="G549" s="5" t="s">
        <v>2550</v>
      </c>
      <c r="H549" s="5" t="s">
        <v>2538</v>
      </c>
      <c r="I549" s="299"/>
      <c r="J549" s="346"/>
      <c r="K549" s="346"/>
      <c r="L549" s="346"/>
      <c r="M549" s="347"/>
      <c r="N549" s="1"/>
      <c r="O549" s="2"/>
      <c r="P549" s="194"/>
      <c r="Q549" s="343" t="str">
        <f t="shared" si="73"/>
        <v/>
      </c>
      <c r="R549" s="210" t="str">
        <f t="shared" si="74"/>
        <v/>
      </c>
      <c r="S549" s="211" t="str">
        <f t="shared" si="75"/>
        <v/>
      </c>
      <c r="T549" s="215"/>
      <c r="U549" s="213">
        <f t="shared" si="76"/>
        <v>0</v>
      </c>
      <c r="V549" s="217">
        <f t="shared" si="77"/>
        <v>0</v>
      </c>
      <c r="W549" s="215"/>
      <c r="X549" s="215"/>
      <c r="Y549" s="213" t="str">
        <f>IF(AB549="Y",COUNT(#REF!), "")</f>
        <v/>
      </c>
      <c r="Z549" s="32"/>
      <c r="AA549" s="64" t="s">
        <v>2329</v>
      </c>
      <c r="AB549" s="66" t="s">
        <v>72</v>
      </c>
      <c r="AC549" s="65">
        <v>51.166699000000001</v>
      </c>
      <c r="AD549" s="65">
        <v>-120.900001</v>
      </c>
      <c r="AE549" s="65" t="s">
        <v>2330</v>
      </c>
      <c r="AF549" s="64">
        <v>8498</v>
      </c>
      <c r="AG549" s="64" t="s">
        <v>74</v>
      </c>
      <c r="AH549" s="64">
        <v>0</v>
      </c>
      <c r="AI549" s="64">
        <v>0</v>
      </c>
      <c r="AJ549" s="64" t="s">
        <v>57</v>
      </c>
      <c r="AK549" s="64" t="s">
        <v>62</v>
      </c>
      <c r="AL549" s="66" t="s">
        <v>57</v>
      </c>
      <c r="AM549" s="66" t="s">
        <v>63</v>
      </c>
      <c r="AN549" s="63" t="str">
        <f t="shared" si="78"/>
        <v>Vidette</v>
      </c>
      <c r="AO549" s="67" t="str">
        <f t="shared" si="79"/>
        <v>FALSE</v>
      </c>
      <c r="AP549" s="67" t="str">
        <f t="shared" si="80"/>
        <v>FALSE</v>
      </c>
    </row>
    <row r="550" spans="2:42" x14ac:dyDescent="0.25">
      <c r="B550" s="174">
        <v>8499</v>
      </c>
      <c r="C550" s="6" t="str">
        <f t="shared" si="72"/>
        <v>Criss Creek</v>
      </c>
      <c r="D550" s="4" t="s">
        <v>57</v>
      </c>
      <c r="E550" s="5" t="s">
        <v>57</v>
      </c>
      <c r="F550" s="5" t="s">
        <v>57</v>
      </c>
      <c r="G550" s="5" t="s">
        <v>2550</v>
      </c>
      <c r="H550" s="5" t="s">
        <v>2538</v>
      </c>
      <c r="I550" s="299"/>
      <c r="J550" s="346"/>
      <c r="K550" s="346"/>
      <c r="L550" s="346"/>
      <c r="M550" s="347"/>
      <c r="N550" s="1"/>
      <c r="O550" s="2"/>
      <c r="P550" s="194"/>
      <c r="Q550" s="343" t="str">
        <f t="shared" si="73"/>
        <v/>
      </c>
      <c r="R550" s="210" t="str">
        <f t="shared" si="74"/>
        <v/>
      </c>
      <c r="S550" s="211" t="str">
        <f t="shared" si="75"/>
        <v/>
      </c>
      <c r="T550" s="215"/>
      <c r="U550" s="213">
        <f t="shared" si="76"/>
        <v>0</v>
      </c>
      <c r="V550" s="217">
        <f t="shared" si="77"/>
        <v>0</v>
      </c>
      <c r="W550" s="215"/>
      <c r="X550" s="215"/>
      <c r="Y550" s="213" t="str">
        <f>IF(AB550="Y",COUNT(#REF!), "")</f>
        <v/>
      </c>
      <c r="Z550" s="32"/>
      <c r="AA550" s="66" t="s">
        <v>569</v>
      </c>
      <c r="AB550" s="64" t="s">
        <v>72</v>
      </c>
      <c r="AC550" s="68">
        <v>51.05</v>
      </c>
      <c r="AD550" s="68">
        <v>-120.7333</v>
      </c>
      <c r="AE550" s="65" t="s">
        <v>570</v>
      </c>
      <c r="AF550" s="66">
        <v>8499</v>
      </c>
      <c r="AG550" s="66" t="s">
        <v>74</v>
      </c>
      <c r="AH550" s="66">
        <v>0</v>
      </c>
      <c r="AI550" s="66">
        <v>0</v>
      </c>
      <c r="AJ550" s="66" t="s">
        <v>57</v>
      </c>
      <c r="AK550" s="66" t="s">
        <v>62</v>
      </c>
      <c r="AL550" s="66" t="s">
        <v>57</v>
      </c>
      <c r="AM550" s="66" t="s">
        <v>63</v>
      </c>
      <c r="AN550" s="63" t="str">
        <f t="shared" si="78"/>
        <v>Criss Creek</v>
      </c>
      <c r="AO550" s="67" t="str">
        <f t="shared" si="79"/>
        <v>FALSE</v>
      </c>
      <c r="AP550" s="67" t="str">
        <f t="shared" si="80"/>
        <v>FALSE</v>
      </c>
    </row>
    <row r="551" spans="2:42" x14ac:dyDescent="0.25">
      <c r="B551" s="174">
        <v>8500</v>
      </c>
      <c r="C551" s="6" t="str">
        <f t="shared" si="72"/>
        <v>Dog Creek</v>
      </c>
      <c r="D551" s="4" t="s">
        <v>62</v>
      </c>
      <c r="E551" s="5" t="s">
        <v>62</v>
      </c>
      <c r="F551" s="5" t="s">
        <v>57</v>
      </c>
      <c r="G551" s="5" t="s">
        <v>2554</v>
      </c>
      <c r="H551" s="5" t="s">
        <v>2552</v>
      </c>
      <c r="I551" s="299"/>
      <c r="J551" s="346"/>
      <c r="K551" s="346"/>
      <c r="L551" s="346"/>
      <c r="M551" s="347"/>
      <c r="N551" s="1"/>
      <c r="O551" s="2"/>
      <c r="P551" s="194"/>
      <c r="Q551" s="343" t="str">
        <f t="shared" si="73"/>
        <v/>
      </c>
      <c r="R551" s="210" t="str">
        <f t="shared" si="74"/>
        <v/>
      </c>
      <c r="S551" s="211" t="str">
        <f t="shared" si="75"/>
        <v/>
      </c>
      <c r="T551" s="215"/>
      <c r="U551" s="213">
        <f t="shared" si="76"/>
        <v>0</v>
      </c>
      <c r="V551" s="217">
        <f t="shared" si="77"/>
        <v>0</v>
      </c>
      <c r="W551" s="215"/>
      <c r="X551" s="215"/>
      <c r="Y551" s="213" t="str">
        <f>IF(AB551="Y",COUNT(#REF!), "")</f>
        <v/>
      </c>
      <c r="Z551" s="32"/>
      <c r="AA551" s="64" t="s">
        <v>630</v>
      </c>
      <c r="AB551" s="64" t="s">
        <v>72</v>
      </c>
      <c r="AC551" s="65">
        <v>51.583300999999999</v>
      </c>
      <c r="AD551" s="65">
        <v>-122.233299</v>
      </c>
      <c r="AE551" s="65" t="s">
        <v>632</v>
      </c>
      <c r="AF551" s="64">
        <v>8500</v>
      </c>
      <c r="AG551" s="64" t="s">
        <v>74</v>
      </c>
      <c r="AH551" s="64">
        <v>89</v>
      </c>
      <c r="AI551" s="64">
        <v>38</v>
      </c>
      <c r="AJ551" s="64" t="s">
        <v>62</v>
      </c>
      <c r="AK551" s="64" t="s">
        <v>57</v>
      </c>
      <c r="AL551" s="66" t="s">
        <v>62</v>
      </c>
      <c r="AM551" s="66" t="s">
        <v>63</v>
      </c>
      <c r="AN551" s="63" t="str">
        <f t="shared" si="78"/>
        <v>Dog Creek</v>
      </c>
      <c r="AO551" s="67" t="str">
        <f t="shared" si="79"/>
        <v>FALSE</v>
      </c>
      <c r="AP551" s="67" t="str">
        <f t="shared" si="80"/>
        <v>FALSE</v>
      </c>
    </row>
    <row r="552" spans="2:42" x14ac:dyDescent="0.25">
      <c r="B552" s="174">
        <v>8502</v>
      </c>
      <c r="C552" s="6" t="str">
        <f t="shared" si="72"/>
        <v>Canoe Creek*</v>
      </c>
      <c r="D552" s="4" t="s">
        <v>62</v>
      </c>
      <c r="E552" s="5" t="s">
        <v>62</v>
      </c>
      <c r="F552" s="5" t="s">
        <v>57</v>
      </c>
      <c r="G552" s="5" t="s">
        <v>2554</v>
      </c>
      <c r="H552" s="5" t="s">
        <v>2552</v>
      </c>
      <c r="I552" s="299"/>
      <c r="J552" s="346"/>
      <c r="K552" s="346"/>
      <c r="L552" s="346"/>
      <c r="M552" s="347"/>
      <c r="N552" s="1"/>
      <c r="O552" s="2"/>
      <c r="P552" s="194"/>
      <c r="Q552" s="343" t="str">
        <f t="shared" si="73"/>
        <v/>
      </c>
      <c r="R552" s="210" t="str">
        <f t="shared" si="74"/>
        <v/>
      </c>
      <c r="S552" s="211" t="str">
        <f t="shared" si="75"/>
        <v/>
      </c>
      <c r="T552" s="215"/>
      <c r="U552" s="213">
        <f t="shared" si="76"/>
        <v>0</v>
      </c>
      <c r="V552" s="217">
        <f t="shared" si="77"/>
        <v>0</v>
      </c>
      <c r="W552" s="215"/>
      <c r="X552" s="215"/>
      <c r="Y552" s="213">
        <f>IF(AB552="Y",COUNT(#REF!), "")</f>
        <v>0</v>
      </c>
      <c r="Z552" s="32"/>
      <c r="AA552" s="66" t="s">
        <v>396</v>
      </c>
      <c r="AB552" s="64" t="s">
        <v>59</v>
      </c>
      <c r="AC552" s="68">
        <v>51.595616999999997</v>
      </c>
      <c r="AD552" s="68">
        <v>-122.092169</v>
      </c>
      <c r="AE552" s="65" t="s">
        <v>397</v>
      </c>
      <c r="AF552" s="66">
        <v>8502</v>
      </c>
      <c r="AG552" s="66" t="s">
        <v>66</v>
      </c>
      <c r="AH552" s="66">
        <v>18</v>
      </c>
      <c r="AI552" s="66">
        <v>9</v>
      </c>
      <c r="AJ552" s="66" t="s">
        <v>62</v>
      </c>
      <c r="AK552" s="66" t="s">
        <v>57</v>
      </c>
      <c r="AL552" s="66" t="s">
        <v>62</v>
      </c>
      <c r="AM552" s="66" t="s">
        <v>63</v>
      </c>
      <c r="AN552" s="63" t="str">
        <f t="shared" si="78"/>
        <v>Canoe Creek*</v>
      </c>
      <c r="AO552" s="67" t="str">
        <f t="shared" si="79"/>
        <v>FALSE</v>
      </c>
      <c r="AP552" s="67" t="str">
        <f t="shared" si="80"/>
        <v>FALSE</v>
      </c>
    </row>
    <row r="553" spans="2:42" x14ac:dyDescent="0.25">
      <c r="B553" s="174">
        <v>8503</v>
      </c>
      <c r="C553" s="6" t="str">
        <f t="shared" si="72"/>
        <v>Gang Ranch</v>
      </c>
      <c r="D553" s="4" t="s">
        <v>57</v>
      </c>
      <c r="E553" s="5" t="s">
        <v>57</v>
      </c>
      <c r="F553" s="5" t="s">
        <v>57</v>
      </c>
      <c r="G553" s="5" t="s">
        <v>2554</v>
      </c>
      <c r="H553" s="5" t="s">
        <v>2552</v>
      </c>
      <c r="I553" s="299"/>
      <c r="J553" s="346"/>
      <c r="K553" s="346"/>
      <c r="L553" s="346"/>
      <c r="M553" s="347"/>
      <c r="N553" s="1"/>
      <c r="O553" s="2"/>
      <c r="P553" s="194"/>
      <c r="Q553" s="343" t="str">
        <f t="shared" si="73"/>
        <v/>
      </c>
      <c r="R553" s="210" t="str">
        <f t="shared" si="74"/>
        <v/>
      </c>
      <c r="S553" s="211" t="str">
        <f t="shared" si="75"/>
        <v/>
      </c>
      <c r="T553" s="215"/>
      <c r="U553" s="213">
        <f t="shared" si="76"/>
        <v>0</v>
      </c>
      <c r="V553" s="217">
        <f t="shared" si="77"/>
        <v>0</v>
      </c>
      <c r="W553" s="215"/>
      <c r="X553" s="215"/>
      <c r="Y553" s="213" t="str">
        <f>IF(AB553="Y",COUNT(#REF!), "")</f>
        <v/>
      </c>
      <c r="Z553" s="32"/>
      <c r="AA553" s="64" t="s">
        <v>827</v>
      </c>
      <c r="AB553" s="64" t="s">
        <v>72</v>
      </c>
      <c r="AC553" s="65">
        <v>51.553759999999997</v>
      </c>
      <c r="AD553" s="65">
        <v>-122.350995</v>
      </c>
      <c r="AE553" s="65" t="s">
        <v>828</v>
      </c>
      <c r="AF553" s="64">
        <v>8503</v>
      </c>
      <c r="AG553" s="64" t="s">
        <v>74</v>
      </c>
      <c r="AH553" s="64">
        <v>22</v>
      </c>
      <c r="AI553" s="64">
        <v>1</v>
      </c>
      <c r="AJ553" s="64" t="s">
        <v>57</v>
      </c>
      <c r="AK553" s="64" t="s">
        <v>62</v>
      </c>
      <c r="AL553" s="66" t="s">
        <v>57</v>
      </c>
      <c r="AM553" s="66" t="s">
        <v>63</v>
      </c>
      <c r="AN553" s="63" t="str">
        <f t="shared" si="78"/>
        <v>Gang Ranch</v>
      </c>
      <c r="AO553" s="67" t="str">
        <f t="shared" si="79"/>
        <v>FALSE</v>
      </c>
      <c r="AP553" s="67" t="str">
        <f t="shared" si="80"/>
        <v>FALSE</v>
      </c>
    </row>
    <row r="554" spans="2:42" x14ac:dyDescent="0.25">
      <c r="B554" s="174">
        <v>8504</v>
      </c>
      <c r="C554" s="6" t="str">
        <f t="shared" si="72"/>
        <v>Canoe Creek*</v>
      </c>
      <c r="D554" s="4" t="s">
        <v>62</v>
      </c>
      <c r="E554" s="5" t="s">
        <v>62</v>
      </c>
      <c r="F554" s="5" t="s">
        <v>57</v>
      </c>
      <c r="G554" s="5" t="s">
        <v>2550</v>
      </c>
      <c r="H554" s="5" t="s">
        <v>2538</v>
      </c>
      <c r="I554" s="299"/>
      <c r="J554" s="346"/>
      <c r="K554" s="346"/>
      <c r="L554" s="346"/>
      <c r="M554" s="347"/>
      <c r="N554" s="1"/>
      <c r="O554" s="2"/>
      <c r="P554" s="194"/>
      <c r="Q554" s="343" t="str">
        <f t="shared" si="73"/>
        <v/>
      </c>
      <c r="R554" s="210" t="str">
        <f t="shared" si="74"/>
        <v/>
      </c>
      <c r="S554" s="211" t="str">
        <f t="shared" si="75"/>
        <v/>
      </c>
      <c r="T554" s="215"/>
      <c r="U554" s="213">
        <f t="shared" si="76"/>
        <v>0</v>
      </c>
      <c r="V554" s="217">
        <f t="shared" si="77"/>
        <v>0</v>
      </c>
      <c r="W554" s="215"/>
      <c r="X554" s="215"/>
      <c r="Y554" s="213">
        <f>IF(AB554="Y",COUNT(#REF!), "")</f>
        <v>0</v>
      </c>
      <c r="Z554" s="32"/>
      <c r="AA554" s="64" t="s">
        <v>396</v>
      </c>
      <c r="AB554" s="64" t="s">
        <v>59</v>
      </c>
      <c r="AC554" s="65">
        <v>51.469130999999997</v>
      </c>
      <c r="AD554" s="65">
        <v>-122.148759</v>
      </c>
      <c r="AE554" s="65" t="s">
        <v>398</v>
      </c>
      <c r="AF554" s="64">
        <v>8504</v>
      </c>
      <c r="AG554" s="64" t="s">
        <v>66</v>
      </c>
      <c r="AH554" s="64">
        <v>62</v>
      </c>
      <c r="AI554" s="64">
        <v>20</v>
      </c>
      <c r="AJ554" s="64" t="s">
        <v>57</v>
      </c>
      <c r="AK554" s="64" t="s">
        <v>62</v>
      </c>
      <c r="AL554" s="66" t="s">
        <v>57</v>
      </c>
      <c r="AM554" s="66" t="s">
        <v>63</v>
      </c>
      <c r="AN554" s="63" t="str">
        <f t="shared" si="78"/>
        <v>Canoe Creek*</v>
      </c>
      <c r="AO554" s="67" t="str">
        <f t="shared" si="79"/>
        <v>FALSE</v>
      </c>
      <c r="AP554" s="67" t="str">
        <f t="shared" si="80"/>
        <v>FALSE</v>
      </c>
    </row>
    <row r="555" spans="2:42" x14ac:dyDescent="0.25">
      <c r="B555" s="174">
        <v>8505</v>
      </c>
      <c r="C555" s="6" t="str">
        <f t="shared" si="72"/>
        <v>Big Bar Creek</v>
      </c>
      <c r="D555" s="4" t="s">
        <v>57</v>
      </c>
      <c r="E555" s="5" t="s">
        <v>57</v>
      </c>
      <c r="F555" s="5" t="s">
        <v>57</v>
      </c>
      <c r="G555" s="5" t="s">
        <v>2550</v>
      </c>
      <c r="H555" s="5" t="s">
        <v>2538</v>
      </c>
      <c r="I555" s="299"/>
      <c r="J555" s="346"/>
      <c r="K555" s="346"/>
      <c r="L555" s="346"/>
      <c r="M555" s="347"/>
      <c r="N555" s="1"/>
      <c r="O555" s="2"/>
      <c r="P555" s="194"/>
      <c r="Q555" s="343" t="str">
        <f t="shared" si="73"/>
        <v/>
      </c>
      <c r="R555" s="210" t="str">
        <f t="shared" si="74"/>
        <v/>
      </c>
      <c r="S555" s="211" t="str">
        <f t="shared" si="75"/>
        <v/>
      </c>
      <c r="T555" s="215"/>
      <c r="U555" s="213">
        <f t="shared" si="76"/>
        <v>0</v>
      </c>
      <c r="V555" s="217">
        <f t="shared" si="77"/>
        <v>0</v>
      </c>
      <c r="W555" s="215"/>
      <c r="X555" s="215"/>
      <c r="Y555" s="213" t="str">
        <f>IF(AB555="Y",COUNT(#REF!), "")</f>
        <v/>
      </c>
      <c r="Z555" s="32"/>
      <c r="AA555" s="66" t="s">
        <v>234</v>
      </c>
      <c r="AB555" s="66" t="s">
        <v>72</v>
      </c>
      <c r="AC555" s="68">
        <v>51.182918999999998</v>
      </c>
      <c r="AD555" s="68">
        <v>-122.117024</v>
      </c>
      <c r="AE555" s="65" t="s">
        <v>235</v>
      </c>
      <c r="AF555" s="66">
        <v>8505</v>
      </c>
      <c r="AG555" s="66" t="s">
        <v>74</v>
      </c>
      <c r="AH555" s="66">
        <v>5</v>
      </c>
      <c r="AI555" s="66">
        <v>6</v>
      </c>
      <c r="AJ555" s="66" t="s">
        <v>57</v>
      </c>
      <c r="AK555" s="66" t="s">
        <v>62</v>
      </c>
      <c r="AL555" s="66" t="s">
        <v>57</v>
      </c>
      <c r="AM555" s="66" t="s">
        <v>63</v>
      </c>
      <c r="AN555" s="63" t="str">
        <f t="shared" si="78"/>
        <v>Big Bar Creek</v>
      </c>
      <c r="AO555" s="67" t="str">
        <f t="shared" si="79"/>
        <v>FALSE</v>
      </c>
      <c r="AP555" s="67" t="str">
        <f t="shared" si="80"/>
        <v>FALSE</v>
      </c>
    </row>
    <row r="556" spans="2:42" x14ac:dyDescent="0.25">
      <c r="B556" s="174">
        <v>8506</v>
      </c>
      <c r="C556" s="6" t="str">
        <f t="shared" si="72"/>
        <v>Hanceville</v>
      </c>
      <c r="D556" s="4" t="s">
        <v>57</v>
      </c>
      <c r="E556" s="5" t="s">
        <v>57</v>
      </c>
      <c r="F556" s="5" t="s">
        <v>57</v>
      </c>
      <c r="G556" s="5" t="s">
        <v>2554</v>
      </c>
      <c r="H556" s="5" t="s">
        <v>2552</v>
      </c>
      <c r="I556" s="299"/>
      <c r="J556" s="346"/>
      <c r="K556" s="346"/>
      <c r="L556" s="346"/>
      <c r="M556" s="347"/>
      <c r="N556" s="1"/>
      <c r="O556" s="2"/>
      <c r="P556" s="194"/>
      <c r="Q556" s="343" t="str">
        <f t="shared" si="73"/>
        <v/>
      </c>
      <c r="R556" s="210" t="str">
        <f t="shared" si="74"/>
        <v/>
      </c>
      <c r="S556" s="211" t="str">
        <f t="shared" si="75"/>
        <v/>
      </c>
      <c r="T556" s="215"/>
      <c r="U556" s="213">
        <f t="shared" si="76"/>
        <v>0</v>
      </c>
      <c r="V556" s="217">
        <f t="shared" si="77"/>
        <v>0</v>
      </c>
      <c r="W556" s="215"/>
      <c r="X556" s="215"/>
      <c r="Y556" s="213" t="str">
        <f>IF(AB556="Y",COUNT(#REF!), "")</f>
        <v/>
      </c>
      <c r="Z556" s="32"/>
      <c r="AA556" s="64" t="s">
        <v>931</v>
      </c>
      <c r="AB556" s="64" t="s">
        <v>72</v>
      </c>
      <c r="AC556" s="65">
        <v>51.941667000000002</v>
      </c>
      <c r="AD556" s="65">
        <v>-123.098612</v>
      </c>
      <c r="AE556" s="65" t="s">
        <v>932</v>
      </c>
      <c r="AF556" s="64">
        <v>8506</v>
      </c>
      <c r="AG556" s="64" t="s">
        <v>74</v>
      </c>
      <c r="AH556" s="64">
        <v>183</v>
      </c>
      <c r="AI556" s="64">
        <v>50</v>
      </c>
      <c r="AJ556" s="64" t="s">
        <v>57</v>
      </c>
      <c r="AK556" s="64" t="s">
        <v>62</v>
      </c>
      <c r="AL556" s="66" t="s">
        <v>62</v>
      </c>
      <c r="AM556" s="66" t="s">
        <v>63</v>
      </c>
      <c r="AN556" s="63" t="str">
        <f t="shared" si="78"/>
        <v>Hanceville</v>
      </c>
      <c r="AO556" s="67" t="str">
        <f t="shared" si="79"/>
        <v>FALSE</v>
      </c>
      <c r="AP556" s="67" t="str">
        <f t="shared" si="80"/>
        <v>FALSE</v>
      </c>
    </row>
    <row r="557" spans="2:42" x14ac:dyDescent="0.25">
      <c r="B557" s="174">
        <v>8509</v>
      </c>
      <c r="C557" s="6" t="str">
        <f t="shared" si="72"/>
        <v>Alexis Creek</v>
      </c>
      <c r="D557" s="4" t="s">
        <v>57</v>
      </c>
      <c r="E557" s="5" t="s">
        <v>57</v>
      </c>
      <c r="F557" s="5" t="s">
        <v>57</v>
      </c>
      <c r="G557" s="5" t="s">
        <v>2554</v>
      </c>
      <c r="H557" s="5" t="s">
        <v>2552</v>
      </c>
      <c r="I557" s="299"/>
      <c r="J557" s="346"/>
      <c r="K557" s="346"/>
      <c r="L557" s="346"/>
      <c r="M557" s="347"/>
      <c r="N557" s="1"/>
      <c r="O557" s="2"/>
      <c r="P557" s="194"/>
      <c r="Q557" s="343" t="str">
        <f t="shared" si="73"/>
        <v/>
      </c>
      <c r="R557" s="210" t="str">
        <f t="shared" si="74"/>
        <v/>
      </c>
      <c r="S557" s="211" t="str">
        <f t="shared" si="75"/>
        <v/>
      </c>
      <c r="T557" s="215"/>
      <c r="U557" s="213">
        <f t="shared" si="76"/>
        <v>0</v>
      </c>
      <c r="V557" s="217">
        <f t="shared" si="77"/>
        <v>0</v>
      </c>
      <c r="W557" s="215"/>
      <c r="X557" s="215"/>
      <c r="Y557" s="213" t="str">
        <f>IF(AB557="Y",COUNT(#REF!), "")</f>
        <v/>
      </c>
      <c r="Z557" s="32"/>
      <c r="AA557" s="66" t="s">
        <v>117</v>
      </c>
      <c r="AB557" s="66" t="s">
        <v>72</v>
      </c>
      <c r="AC557" s="68">
        <v>52.083300000000001</v>
      </c>
      <c r="AD557" s="68">
        <v>-123.28330099999999</v>
      </c>
      <c r="AE557" s="65" t="s">
        <v>118</v>
      </c>
      <c r="AF557" s="66">
        <v>8509</v>
      </c>
      <c r="AG557" s="66" t="s">
        <v>74</v>
      </c>
      <c r="AH557" s="66">
        <v>68</v>
      </c>
      <c r="AI557" s="66">
        <v>42</v>
      </c>
      <c r="AJ557" s="66" t="s">
        <v>57</v>
      </c>
      <c r="AK557" s="66" t="s">
        <v>62</v>
      </c>
      <c r="AL557" s="66" t="s">
        <v>62</v>
      </c>
      <c r="AM557" s="66" t="s">
        <v>63</v>
      </c>
      <c r="AN557" s="63" t="str">
        <f t="shared" si="78"/>
        <v>Alexis Creek</v>
      </c>
      <c r="AO557" s="67" t="str">
        <f t="shared" si="79"/>
        <v>FALSE</v>
      </c>
      <c r="AP557" s="67" t="str">
        <f t="shared" si="80"/>
        <v>FALSE</v>
      </c>
    </row>
    <row r="558" spans="2:42" x14ac:dyDescent="0.25">
      <c r="B558" s="174">
        <v>8510</v>
      </c>
      <c r="C558" s="6" t="str">
        <f t="shared" si="72"/>
        <v>Tl'etinqox-t'in Government Office*</v>
      </c>
      <c r="D558" s="4" t="s">
        <v>62</v>
      </c>
      <c r="E558" s="5" t="s">
        <v>62</v>
      </c>
      <c r="F558" s="5" t="s">
        <v>57</v>
      </c>
      <c r="G558" s="5" t="s">
        <v>2554</v>
      </c>
      <c r="H558" s="5" t="s">
        <v>2552</v>
      </c>
      <c r="I558" s="299"/>
      <c r="J558" s="346"/>
      <c r="K558" s="346"/>
      <c r="L558" s="346"/>
      <c r="M558" s="347"/>
      <c r="N558" s="1"/>
      <c r="O558" s="2"/>
      <c r="P558" s="194"/>
      <c r="Q558" s="343" t="str">
        <f t="shared" si="73"/>
        <v/>
      </c>
      <c r="R558" s="210" t="str">
        <f t="shared" si="74"/>
        <v/>
      </c>
      <c r="S558" s="211" t="str">
        <f t="shared" si="75"/>
        <v/>
      </c>
      <c r="T558" s="215"/>
      <c r="U558" s="213">
        <f t="shared" si="76"/>
        <v>0</v>
      </c>
      <c r="V558" s="217">
        <f t="shared" si="77"/>
        <v>0</v>
      </c>
      <c r="W558" s="215"/>
      <c r="X558" s="215"/>
      <c r="Y558" s="213">
        <f>IF(AB558="Y",COUNT(#REF!), "")</f>
        <v>0</v>
      </c>
      <c r="Z558" s="32"/>
      <c r="AA558" s="64" t="s">
        <v>2203</v>
      </c>
      <c r="AB558" s="64" t="s">
        <v>59</v>
      </c>
      <c r="AC558" s="65">
        <v>52.112625999999999</v>
      </c>
      <c r="AD558" s="65">
        <v>-123.235654</v>
      </c>
      <c r="AE558" s="65" t="s">
        <v>2204</v>
      </c>
      <c r="AF558" s="64">
        <v>8510</v>
      </c>
      <c r="AG558" s="64" t="s">
        <v>61</v>
      </c>
      <c r="AH558" s="64">
        <v>42</v>
      </c>
      <c r="AI558" s="64">
        <v>26</v>
      </c>
      <c r="AJ558" s="64" t="s">
        <v>57</v>
      </c>
      <c r="AK558" s="64" t="s">
        <v>62</v>
      </c>
      <c r="AL558" s="66" t="s">
        <v>62</v>
      </c>
      <c r="AM558" s="66" t="s">
        <v>63</v>
      </c>
      <c r="AN558" s="63" t="str">
        <f t="shared" si="78"/>
        <v>Tl'etinqox-t'in Government Office*</v>
      </c>
      <c r="AO558" s="67" t="str">
        <f t="shared" si="79"/>
        <v>FALSE</v>
      </c>
      <c r="AP558" s="67" t="str">
        <f t="shared" si="80"/>
        <v>FALSE</v>
      </c>
    </row>
    <row r="559" spans="2:42" x14ac:dyDescent="0.25">
      <c r="B559" s="174">
        <v>8511</v>
      </c>
      <c r="C559" s="6" t="str">
        <f t="shared" si="72"/>
        <v>Big Creek</v>
      </c>
      <c r="D559" s="4" t="s">
        <v>57</v>
      </c>
      <c r="E559" s="5" t="s">
        <v>57</v>
      </c>
      <c r="F559" s="5" t="s">
        <v>57</v>
      </c>
      <c r="G559" s="5" t="s">
        <v>2554</v>
      </c>
      <c r="H559" s="5" t="s">
        <v>2552</v>
      </c>
      <c r="I559" s="299"/>
      <c r="J559" s="346"/>
      <c r="K559" s="346"/>
      <c r="L559" s="346"/>
      <c r="M559" s="347"/>
      <c r="N559" s="1"/>
      <c r="O559" s="2"/>
      <c r="P559" s="194"/>
      <c r="Q559" s="343" t="str">
        <f t="shared" si="73"/>
        <v/>
      </c>
      <c r="R559" s="210" t="str">
        <f t="shared" si="74"/>
        <v/>
      </c>
      <c r="S559" s="211" t="str">
        <f t="shared" si="75"/>
        <v/>
      </c>
      <c r="T559" s="215"/>
      <c r="U559" s="213">
        <f t="shared" si="76"/>
        <v>0</v>
      </c>
      <c r="V559" s="217">
        <f t="shared" si="77"/>
        <v>0</v>
      </c>
      <c r="W559" s="215"/>
      <c r="X559" s="215"/>
      <c r="Y559" s="213" t="str">
        <f>IF(AB559="Y",COUNT(#REF!), "")</f>
        <v/>
      </c>
      <c r="Z559" s="32"/>
      <c r="AA559" s="66" t="s">
        <v>238</v>
      </c>
      <c r="AB559" s="66" t="s">
        <v>72</v>
      </c>
      <c r="AC559" s="68">
        <v>51.718809999999998</v>
      </c>
      <c r="AD559" s="68">
        <v>-123.037621</v>
      </c>
      <c r="AE559" s="65" t="s">
        <v>239</v>
      </c>
      <c r="AF559" s="66">
        <v>8511</v>
      </c>
      <c r="AG559" s="66" t="s">
        <v>74</v>
      </c>
      <c r="AH559" s="66">
        <v>25</v>
      </c>
      <c r="AI559" s="66">
        <v>16</v>
      </c>
      <c r="AJ559" s="66" t="s">
        <v>57</v>
      </c>
      <c r="AK559" s="66" t="s">
        <v>62</v>
      </c>
      <c r="AL559" s="66" t="s">
        <v>57</v>
      </c>
      <c r="AM559" s="66" t="s">
        <v>63</v>
      </c>
      <c r="AN559" s="63" t="str">
        <f t="shared" si="78"/>
        <v>Big Creek</v>
      </c>
      <c r="AO559" s="67" t="str">
        <f t="shared" si="79"/>
        <v>FALSE</v>
      </c>
      <c r="AP559" s="67" t="str">
        <f t="shared" si="80"/>
        <v>FALSE</v>
      </c>
    </row>
    <row r="560" spans="2:42" x14ac:dyDescent="0.25">
      <c r="B560" s="174">
        <v>8513</v>
      </c>
      <c r="C560" s="6" t="str">
        <f t="shared" si="72"/>
        <v>Chilanko Forks</v>
      </c>
      <c r="D560" s="4" t="s">
        <v>57</v>
      </c>
      <c r="E560" s="5" t="s">
        <v>57</v>
      </c>
      <c r="F560" s="5" t="s">
        <v>57</v>
      </c>
      <c r="G560" s="5" t="s">
        <v>2554</v>
      </c>
      <c r="H560" s="5" t="s">
        <v>2552</v>
      </c>
      <c r="I560" s="299"/>
      <c r="J560" s="346"/>
      <c r="K560" s="346"/>
      <c r="L560" s="346"/>
      <c r="M560" s="347"/>
      <c r="N560" s="1"/>
      <c r="O560" s="2"/>
      <c r="P560" s="194"/>
      <c r="Q560" s="343" t="str">
        <f t="shared" si="73"/>
        <v/>
      </c>
      <c r="R560" s="210" t="str">
        <f t="shared" si="74"/>
        <v/>
      </c>
      <c r="S560" s="211" t="str">
        <f t="shared" si="75"/>
        <v/>
      </c>
      <c r="T560" s="215"/>
      <c r="U560" s="213">
        <f t="shared" si="76"/>
        <v>0</v>
      </c>
      <c r="V560" s="217">
        <f t="shared" si="77"/>
        <v>0</v>
      </c>
      <c r="W560" s="215"/>
      <c r="X560" s="215"/>
      <c r="Y560" s="213" t="str">
        <f>IF(AB560="Y",COUNT(#REF!), "")</f>
        <v/>
      </c>
      <c r="Z560" s="32"/>
      <c r="AA560" s="64" t="s">
        <v>474</v>
      </c>
      <c r="AB560" s="64" t="s">
        <v>72</v>
      </c>
      <c r="AC560" s="65">
        <v>52.119852000000002</v>
      </c>
      <c r="AD560" s="65">
        <v>-124.060644</v>
      </c>
      <c r="AE560" s="65" t="s">
        <v>475</v>
      </c>
      <c r="AF560" s="64">
        <v>8513</v>
      </c>
      <c r="AG560" s="64" t="s">
        <v>74</v>
      </c>
      <c r="AH560" s="64">
        <v>23</v>
      </c>
      <c r="AI560" s="64">
        <v>12</v>
      </c>
      <c r="AJ560" s="64" t="s">
        <v>57</v>
      </c>
      <c r="AK560" s="64" t="s">
        <v>62</v>
      </c>
      <c r="AL560" s="66" t="s">
        <v>57</v>
      </c>
      <c r="AM560" s="66" t="s">
        <v>63</v>
      </c>
      <c r="AN560" s="63" t="str">
        <f t="shared" si="78"/>
        <v>Chilanko Forks</v>
      </c>
      <c r="AO560" s="67" t="str">
        <f t="shared" si="79"/>
        <v>FALSE</v>
      </c>
      <c r="AP560" s="67" t="str">
        <f t="shared" si="80"/>
        <v>FALSE</v>
      </c>
    </row>
    <row r="561" spans="2:42" x14ac:dyDescent="0.25">
      <c r="B561" s="174">
        <v>8514</v>
      </c>
      <c r="C561" s="6" t="str">
        <f t="shared" si="72"/>
        <v>Chezacut</v>
      </c>
      <c r="D561" s="4" t="s">
        <v>57</v>
      </c>
      <c r="E561" s="5" t="s">
        <v>57</v>
      </c>
      <c r="F561" s="5" t="s">
        <v>57</v>
      </c>
      <c r="G561" s="5" t="s">
        <v>2554</v>
      </c>
      <c r="H561" s="5" t="s">
        <v>2552</v>
      </c>
      <c r="I561" s="299"/>
      <c r="J561" s="346"/>
      <c r="K561" s="346"/>
      <c r="L561" s="346"/>
      <c r="M561" s="347"/>
      <c r="N561" s="1"/>
      <c r="O561" s="2"/>
      <c r="P561" s="194"/>
      <c r="Q561" s="343" t="str">
        <f t="shared" si="73"/>
        <v/>
      </c>
      <c r="R561" s="210" t="str">
        <f t="shared" si="74"/>
        <v/>
      </c>
      <c r="S561" s="211" t="str">
        <f t="shared" si="75"/>
        <v/>
      </c>
      <c r="T561" s="215"/>
      <c r="U561" s="213">
        <f t="shared" si="76"/>
        <v>0</v>
      </c>
      <c r="V561" s="217">
        <f t="shared" si="77"/>
        <v>0</v>
      </c>
      <c r="W561" s="215"/>
      <c r="X561" s="215"/>
      <c r="Y561" s="213" t="str">
        <f>IF(AB561="Y",COUNT(#REF!), "")</f>
        <v/>
      </c>
      <c r="Z561" s="32"/>
      <c r="AA561" s="66" t="s">
        <v>472</v>
      </c>
      <c r="AB561" s="66" t="s">
        <v>72</v>
      </c>
      <c r="AC561" s="68">
        <v>52.399304999999998</v>
      </c>
      <c r="AD561" s="68">
        <v>-124.02758900000001</v>
      </c>
      <c r="AE561" s="65" t="s">
        <v>473</v>
      </c>
      <c r="AF561" s="66">
        <v>8514</v>
      </c>
      <c r="AG561" s="66" t="s">
        <v>74</v>
      </c>
      <c r="AH561" s="66">
        <v>10</v>
      </c>
      <c r="AI561" s="66">
        <v>11</v>
      </c>
      <c r="AJ561" s="66" t="s">
        <v>57</v>
      </c>
      <c r="AK561" s="66" t="s">
        <v>62</v>
      </c>
      <c r="AL561" s="66" t="s">
        <v>62</v>
      </c>
      <c r="AM561" s="66" t="s">
        <v>63</v>
      </c>
      <c r="AN561" s="63" t="str">
        <f t="shared" si="78"/>
        <v>Chezacut</v>
      </c>
      <c r="AO561" s="67" t="str">
        <f t="shared" si="79"/>
        <v>FALSE</v>
      </c>
      <c r="AP561" s="67" t="str">
        <f t="shared" si="80"/>
        <v>FALSE</v>
      </c>
    </row>
    <row r="562" spans="2:42" x14ac:dyDescent="0.25">
      <c r="B562" s="174">
        <v>8515</v>
      </c>
      <c r="C562" s="6" t="str">
        <f t="shared" si="72"/>
        <v>Tatla Lake</v>
      </c>
      <c r="D562" s="4" t="s">
        <v>57</v>
      </c>
      <c r="E562" s="5" t="s">
        <v>57</v>
      </c>
      <c r="F562" s="5" t="s">
        <v>57</v>
      </c>
      <c r="G562" s="5" t="s">
        <v>2554</v>
      </c>
      <c r="H562" s="5" t="s">
        <v>2552</v>
      </c>
      <c r="I562" s="299"/>
      <c r="J562" s="346"/>
      <c r="K562" s="346"/>
      <c r="L562" s="346"/>
      <c r="M562" s="347"/>
      <c r="N562" s="1"/>
      <c r="O562" s="2"/>
      <c r="P562" s="194"/>
      <c r="Q562" s="343" t="str">
        <f t="shared" si="73"/>
        <v/>
      </c>
      <c r="R562" s="210" t="str">
        <f t="shared" si="74"/>
        <v/>
      </c>
      <c r="S562" s="211" t="str">
        <f t="shared" si="75"/>
        <v/>
      </c>
      <c r="T562" s="215"/>
      <c r="U562" s="213">
        <f t="shared" si="76"/>
        <v>0</v>
      </c>
      <c r="V562" s="217">
        <f t="shared" si="77"/>
        <v>0</v>
      </c>
      <c r="W562" s="215"/>
      <c r="X562" s="215"/>
      <c r="Y562" s="213" t="str">
        <f>IF(AB562="Y",COUNT(#REF!), "")</f>
        <v/>
      </c>
      <c r="Z562" s="32"/>
      <c r="AA562" s="66" t="s">
        <v>2155</v>
      </c>
      <c r="AB562" s="66" t="s">
        <v>72</v>
      </c>
      <c r="AC562" s="68">
        <v>51.900001000000003</v>
      </c>
      <c r="AD562" s="68">
        <v>-124.6</v>
      </c>
      <c r="AE562" s="65" t="s">
        <v>2156</v>
      </c>
      <c r="AF562" s="66">
        <v>8515</v>
      </c>
      <c r="AG562" s="66" t="s">
        <v>74</v>
      </c>
      <c r="AH562" s="66">
        <v>60</v>
      </c>
      <c r="AI562" s="66">
        <v>31</v>
      </c>
      <c r="AJ562" s="66" t="s">
        <v>57</v>
      </c>
      <c r="AK562" s="66" t="s">
        <v>62</v>
      </c>
      <c r="AL562" s="66" t="s">
        <v>57</v>
      </c>
      <c r="AM562" s="66" t="s">
        <v>63</v>
      </c>
      <c r="AN562" s="63" t="str">
        <f t="shared" si="78"/>
        <v>Tatla Lake</v>
      </c>
      <c r="AO562" s="67" t="str">
        <f t="shared" si="79"/>
        <v>FALSE</v>
      </c>
      <c r="AP562" s="67" t="str">
        <f t="shared" si="80"/>
        <v>FALSE</v>
      </c>
    </row>
    <row r="563" spans="2:42" x14ac:dyDescent="0.25">
      <c r="B563" s="174">
        <v>8516</v>
      </c>
      <c r="C563" s="6" t="str">
        <f t="shared" si="72"/>
        <v>Kleena Kleene</v>
      </c>
      <c r="D563" s="4" t="s">
        <v>57</v>
      </c>
      <c r="E563" s="5" t="s">
        <v>57</v>
      </c>
      <c r="F563" s="5" t="s">
        <v>57</v>
      </c>
      <c r="G563" s="5" t="s">
        <v>2554</v>
      </c>
      <c r="H563" s="5" t="s">
        <v>2552</v>
      </c>
      <c r="I563" s="299"/>
      <c r="J563" s="346"/>
      <c r="K563" s="346"/>
      <c r="L563" s="346"/>
      <c r="M563" s="347"/>
      <c r="N563" s="1"/>
      <c r="O563" s="2"/>
      <c r="P563" s="194"/>
      <c r="Q563" s="343" t="str">
        <f t="shared" si="73"/>
        <v/>
      </c>
      <c r="R563" s="210" t="str">
        <f t="shared" si="74"/>
        <v/>
      </c>
      <c r="S563" s="211" t="str">
        <f t="shared" si="75"/>
        <v/>
      </c>
      <c r="T563" s="215"/>
      <c r="U563" s="213">
        <f t="shared" si="76"/>
        <v>0</v>
      </c>
      <c r="V563" s="217">
        <f t="shared" si="77"/>
        <v>0</v>
      </c>
      <c r="W563" s="215"/>
      <c r="X563" s="215"/>
      <c r="Y563" s="213" t="str">
        <f>IF(AB563="Y",COUNT(#REF!), "")</f>
        <v/>
      </c>
      <c r="Z563" s="32"/>
      <c r="AA563" s="66" t="s">
        <v>1119</v>
      </c>
      <c r="AB563" s="66" t="s">
        <v>72</v>
      </c>
      <c r="AC563" s="68">
        <v>51.950417000000002</v>
      </c>
      <c r="AD563" s="68">
        <v>-124.84674699999999</v>
      </c>
      <c r="AE563" s="65" t="s">
        <v>1120</v>
      </c>
      <c r="AF563" s="66">
        <v>8516</v>
      </c>
      <c r="AG563" s="66" t="s">
        <v>74</v>
      </c>
      <c r="AH563" s="66">
        <v>5</v>
      </c>
      <c r="AI563" s="66">
        <v>3</v>
      </c>
      <c r="AJ563" s="66" t="s">
        <v>57</v>
      </c>
      <c r="AK563" s="66" t="s">
        <v>62</v>
      </c>
      <c r="AL563" s="66" t="s">
        <v>62</v>
      </c>
      <c r="AM563" s="66" t="s">
        <v>63</v>
      </c>
      <c r="AN563" s="63" t="str">
        <f t="shared" si="78"/>
        <v>Kleena Kleene</v>
      </c>
      <c r="AO563" s="67" t="str">
        <f t="shared" si="79"/>
        <v>FALSE</v>
      </c>
      <c r="AP563" s="67" t="str">
        <f t="shared" si="80"/>
        <v>FALSE</v>
      </c>
    </row>
    <row r="564" spans="2:42" x14ac:dyDescent="0.25">
      <c r="B564" s="174">
        <v>8517</v>
      </c>
      <c r="C564" s="6" t="str">
        <f t="shared" si="72"/>
        <v>Towdystan</v>
      </c>
      <c r="D564" s="4" t="s">
        <v>57</v>
      </c>
      <c r="E564" s="5" t="s">
        <v>57</v>
      </c>
      <c r="F564" s="5" t="s">
        <v>57</v>
      </c>
      <c r="G564" s="5" t="s">
        <v>2554</v>
      </c>
      <c r="H564" s="5" t="s">
        <v>2552</v>
      </c>
      <c r="I564" s="299"/>
      <c r="J564" s="346"/>
      <c r="K564" s="346"/>
      <c r="L564" s="346"/>
      <c r="M564" s="347"/>
      <c r="N564" s="1"/>
      <c r="O564" s="2"/>
      <c r="P564" s="194"/>
      <c r="Q564" s="343" t="str">
        <f t="shared" si="73"/>
        <v/>
      </c>
      <c r="R564" s="210" t="str">
        <f t="shared" si="74"/>
        <v/>
      </c>
      <c r="S564" s="211" t="str">
        <f t="shared" si="75"/>
        <v/>
      </c>
      <c r="T564" s="215"/>
      <c r="U564" s="213">
        <f t="shared" si="76"/>
        <v>0</v>
      </c>
      <c r="V564" s="217">
        <f t="shared" si="77"/>
        <v>0</v>
      </c>
      <c r="W564" s="215"/>
      <c r="X564" s="215"/>
      <c r="Y564" s="213" t="str">
        <f>IF(AB564="Y",COUNT(#REF!), "")</f>
        <v/>
      </c>
      <c r="Z564" s="32"/>
      <c r="AA564" s="66" t="s">
        <v>2224</v>
      </c>
      <c r="AB564" s="66" t="s">
        <v>72</v>
      </c>
      <c r="AC564" s="68">
        <v>52.263376999999998</v>
      </c>
      <c r="AD564" s="68">
        <v>-125.086839</v>
      </c>
      <c r="AE564" s="65" t="s">
        <v>2225</v>
      </c>
      <c r="AF564" s="66">
        <v>8517</v>
      </c>
      <c r="AG564" s="66" t="s">
        <v>74</v>
      </c>
      <c r="AH564" s="66">
        <v>11</v>
      </c>
      <c r="AI564" s="66">
        <v>5</v>
      </c>
      <c r="AJ564" s="66" t="s">
        <v>57</v>
      </c>
      <c r="AK564" s="66" t="s">
        <v>62</v>
      </c>
      <c r="AL564" s="66" t="s">
        <v>57</v>
      </c>
      <c r="AM564" s="66" t="s">
        <v>63</v>
      </c>
      <c r="AN564" s="63" t="str">
        <f t="shared" si="78"/>
        <v>Towdystan</v>
      </c>
      <c r="AO564" s="67" t="str">
        <f t="shared" si="79"/>
        <v>FALSE</v>
      </c>
      <c r="AP564" s="67" t="str">
        <f t="shared" si="80"/>
        <v>FALSE</v>
      </c>
    </row>
    <row r="565" spans="2:42" x14ac:dyDescent="0.25">
      <c r="B565" s="174">
        <v>8518</v>
      </c>
      <c r="C565" s="6" t="str">
        <f t="shared" si="72"/>
        <v>Ulkatcho*</v>
      </c>
      <c r="D565" s="4" t="s">
        <v>62</v>
      </c>
      <c r="E565" s="5" t="s">
        <v>62</v>
      </c>
      <c r="F565" s="5" t="s">
        <v>57</v>
      </c>
      <c r="G565" s="5" t="s">
        <v>2554</v>
      </c>
      <c r="H565" s="5" t="s">
        <v>2552</v>
      </c>
      <c r="I565" s="299"/>
      <c r="J565" s="346"/>
      <c r="K565" s="346"/>
      <c r="L565" s="346"/>
      <c r="M565" s="347"/>
      <c r="N565" s="1"/>
      <c r="O565" s="2"/>
      <c r="P565" s="194"/>
      <c r="Q565" s="343" t="str">
        <f t="shared" si="73"/>
        <v/>
      </c>
      <c r="R565" s="210" t="str">
        <f t="shared" si="74"/>
        <v/>
      </c>
      <c r="S565" s="211" t="str">
        <f t="shared" si="75"/>
        <v/>
      </c>
      <c r="T565" s="215"/>
      <c r="U565" s="213">
        <f t="shared" si="76"/>
        <v>0</v>
      </c>
      <c r="V565" s="217">
        <f t="shared" si="77"/>
        <v>0</v>
      </c>
      <c r="W565" s="215"/>
      <c r="X565" s="215"/>
      <c r="Y565" s="213">
        <f>IF(AB565="Y",COUNT(#REF!), "")</f>
        <v>0</v>
      </c>
      <c r="Z565" s="32"/>
      <c r="AA565" s="64" t="s">
        <v>2281</v>
      </c>
      <c r="AB565" s="64" t="s">
        <v>59</v>
      </c>
      <c r="AC565" s="65">
        <v>52.293672999999998</v>
      </c>
      <c r="AD565" s="65">
        <v>-125.11437599999999</v>
      </c>
      <c r="AE565" s="65" t="s">
        <v>2282</v>
      </c>
      <c r="AF565" s="64">
        <v>8518</v>
      </c>
      <c r="AG565" s="64" t="s">
        <v>66</v>
      </c>
      <c r="AH565" s="64">
        <v>11</v>
      </c>
      <c r="AI565" s="64">
        <v>5</v>
      </c>
      <c r="AJ565" s="64" t="s">
        <v>57</v>
      </c>
      <c r="AK565" s="64" t="s">
        <v>62</v>
      </c>
      <c r="AL565" s="66" t="s">
        <v>57</v>
      </c>
      <c r="AM565" s="66" t="s">
        <v>63</v>
      </c>
      <c r="AN565" s="63" t="str">
        <f t="shared" si="78"/>
        <v>Ulkatcho*</v>
      </c>
      <c r="AO565" s="67" t="str">
        <f t="shared" si="79"/>
        <v>FALSE</v>
      </c>
      <c r="AP565" s="67" t="str">
        <f t="shared" si="80"/>
        <v>FALSE</v>
      </c>
    </row>
    <row r="566" spans="2:42" x14ac:dyDescent="0.25">
      <c r="B566" s="174">
        <v>8519</v>
      </c>
      <c r="C566" s="6" t="str">
        <f t="shared" si="72"/>
        <v>Ulkatcho*</v>
      </c>
      <c r="D566" s="4" t="s">
        <v>57</v>
      </c>
      <c r="E566" s="5" t="s">
        <v>57</v>
      </c>
      <c r="F566" s="5" t="s">
        <v>57</v>
      </c>
      <c r="G566" s="5" t="s">
        <v>2554</v>
      </c>
      <c r="H566" s="5" t="s">
        <v>2552</v>
      </c>
      <c r="I566" s="299"/>
      <c r="J566" s="346"/>
      <c r="K566" s="346"/>
      <c r="L566" s="346"/>
      <c r="M566" s="347"/>
      <c r="N566" s="1"/>
      <c r="O566" s="2"/>
      <c r="P566" s="194"/>
      <c r="Q566" s="343" t="str">
        <f t="shared" si="73"/>
        <v/>
      </c>
      <c r="R566" s="210" t="str">
        <f t="shared" si="74"/>
        <v/>
      </c>
      <c r="S566" s="211" t="str">
        <f t="shared" si="75"/>
        <v/>
      </c>
      <c r="T566" s="215"/>
      <c r="U566" s="213">
        <f t="shared" si="76"/>
        <v>0</v>
      </c>
      <c r="V566" s="217">
        <f t="shared" si="77"/>
        <v>0</v>
      </c>
      <c r="W566" s="215"/>
      <c r="X566" s="215"/>
      <c r="Y566" s="213">
        <f>IF(AB566="Y",COUNT(#REF!), "")</f>
        <v>0</v>
      </c>
      <c r="Z566" s="32"/>
      <c r="AA566" s="66" t="s">
        <v>2281</v>
      </c>
      <c r="AB566" s="64" t="s">
        <v>59</v>
      </c>
      <c r="AC566" s="68">
        <v>52.359752999999998</v>
      </c>
      <c r="AD566" s="68">
        <v>-125.157296</v>
      </c>
      <c r="AE566" s="65" t="s">
        <v>2283</v>
      </c>
      <c r="AF566" s="66">
        <v>8519</v>
      </c>
      <c r="AG566" s="66" t="s">
        <v>66</v>
      </c>
      <c r="AH566" s="66">
        <v>52</v>
      </c>
      <c r="AI566" s="66">
        <v>53</v>
      </c>
      <c r="AJ566" s="66" t="s">
        <v>57</v>
      </c>
      <c r="AK566" s="66" t="s">
        <v>57</v>
      </c>
      <c r="AL566" s="66" t="s">
        <v>57</v>
      </c>
      <c r="AM566" s="66" t="s">
        <v>63</v>
      </c>
      <c r="AN566" s="63" t="str">
        <f t="shared" si="78"/>
        <v>Ulkatcho*</v>
      </c>
      <c r="AO566" s="67" t="str">
        <f t="shared" si="79"/>
        <v>FALSE</v>
      </c>
      <c r="AP566" s="67" t="str">
        <f t="shared" si="80"/>
        <v>FALSE</v>
      </c>
    </row>
    <row r="567" spans="2:42" x14ac:dyDescent="0.25">
      <c r="B567" s="174">
        <v>8520</v>
      </c>
      <c r="C567" s="6" t="str">
        <f t="shared" si="72"/>
        <v>Nimpo Lake</v>
      </c>
      <c r="D567" s="4" t="s">
        <v>57</v>
      </c>
      <c r="E567" s="5" t="s">
        <v>57</v>
      </c>
      <c r="F567" s="5" t="s">
        <v>57</v>
      </c>
      <c r="G567" s="5" t="s">
        <v>2554</v>
      </c>
      <c r="H567" s="5" t="s">
        <v>2552</v>
      </c>
      <c r="I567" s="299"/>
      <c r="J567" s="346"/>
      <c r="K567" s="346"/>
      <c r="L567" s="346"/>
      <c r="M567" s="347"/>
      <c r="N567" s="1"/>
      <c r="O567" s="2"/>
      <c r="P567" s="194"/>
      <c r="Q567" s="343" t="str">
        <f t="shared" si="73"/>
        <v/>
      </c>
      <c r="R567" s="210" t="str">
        <f t="shared" si="74"/>
        <v/>
      </c>
      <c r="S567" s="211" t="str">
        <f t="shared" si="75"/>
        <v/>
      </c>
      <c r="T567" s="215"/>
      <c r="U567" s="213">
        <f t="shared" si="76"/>
        <v>0</v>
      </c>
      <c r="V567" s="217">
        <f t="shared" si="77"/>
        <v>0</v>
      </c>
      <c r="W567" s="215"/>
      <c r="X567" s="215"/>
      <c r="Y567" s="213" t="str">
        <f>IF(AB567="Y",COUNT(#REF!), "")</f>
        <v/>
      </c>
      <c r="Z567" s="32"/>
      <c r="AA567" s="66" t="s">
        <v>1502</v>
      </c>
      <c r="AB567" s="66" t="s">
        <v>72</v>
      </c>
      <c r="AC567" s="68">
        <v>52.336387000000002</v>
      </c>
      <c r="AD567" s="68">
        <v>-125.140173</v>
      </c>
      <c r="AE567" s="65" t="s">
        <v>1503</v>
      </c>
      <c r="AF567" s="66">
        <v>8520</v>
      </c>
      <c r="AG567" s="66" t="s">
        <v>74</v>
      </c>
      <c r="AH567" s="66">
        <v>52</v>
      </c>
      <c r="AI567" s="66">
        <v>53</v>
      </c>
      <c r="AJ567" s="66" t="s">
        <v>57</v>
      </c>
      <c r="AK567" s="66" t="s">
        <v>57</v>
      </c>
      <c r="AL567" s="66" t="s">
        <v>62</v>
      </c>
      <c r="AM567" s="66" t="s">
        <v>63</v>
      </c>
      <c r="AN567" s="63" t="str">
        <f t="shared" si="78"/>
        <v>Nimpo Lake</v>
      </c>
      <c r="AO567" s="67" t="str">
        <f t="shared" si="79"/>
        <v>FALSE</v>
      </c>
      <c r="AP567" s="67" t="str">
        <f t="shared" si="80"/>
        <v>FALSE</v>
      </c>
    </row>
    <row r="568" spans="2:42" x14ac:dyDescent="0.25">
      <c r="B568" s="174">
        <v>8521</v>
      </c>
      <c r="C568" s="6" t="str">
        <f t="shared" si="72"/>
        <v>Anahim Lake</v>
      </c>
      <c r="D568" s="4" t="s">
        <v>57</v>
      </c>
      <c r="E568" s="5" t="s">
        <v>57</v>
      </c>
      <c r="F568" s="5" t="s">
        <v>57</v>
      </c>
      <c r="G568" s="5" t="s">
        <v>2554</v>
      </c>
      <c r="H568" s="5" t="s">
        <v>2552</v>
      </c>
      <c r="I568" s="299"/>
      <c r="J568" s="346"/>
      <c r="K568" s="346"/>
      <c r="L568" s="346"/>
      <c r="M568" s="347"/>
      <c r="N568" s="1"/>
      <c r="O568" s="2"/>
      <c r="P568" s="194"/>
      <c r="Q568" s="343" t="str">
        <f t="shared" si="73"/>
        <v/>
      </c>
      <c r="R568" s="210" t="str">
        <f t="shared" si="74"/>
        <v/>
      </c>
      <c r="S568" s="211" t="str">
        <f t="shared" si="75"/>
        <v/>
      </c>
      <c r="T568" s="215"/>
      <c r="U568" s="213">
        <f t="shared" si="76"/>
        <v>0</v>
      </c>
      <c r="V568" s="217">
        <f t="shared" si="77"/>
        <v>0</v>
      </c>
      <c r="W568" s="215"/>
      <c r="X568" s="215"/>
      <c r="Y568" s="213" t="str">
        <f>IF(AB568="Y",COUNT(#REF!), "")</f>
        <v/>
      </c>
      <c r="Z568" s="32"/>
      <c r="AA568" s="66" t="s">
        <v>132</v>
      </c>
      <c r="AB568" s="66" t="s">
        <v>72</v>
      </c>
      <c r="AC568" s="68">
        <v>52.461371999999997</v>
      </c>
      <c r="AD568" s="68">
        <v>-125.302967</v>
      </c>
      <c r="AE568" s="65" t="s">
        <v>133</v>
      </c>
      <c r="AF568" s="66">
        <v>8521</v>
      </c>
      <c r="AG568" s="66" t="s">
        <v>74</v>
      </c>
      <c r="AH568" s="66">
        <v>359</v>
      </c>
      <c r="AI568" s="66">
        <v>203</v>
      </c>
      <c r="AJ568" s="66" t="s">
        <v>57</v>
      </c>
      <c r="AK568" s="66" t="s">
        <v>62</v>
      </c>
      <c r="AL568" s="66" t="s">
        <v>57</v>
      </c>
      <c r="AM568" s="66" t="s">
        <v>63</v>
      </c>
      <c r="AN568" s="63" t="str">
        <f t="shared" si="78"/>
        <v>Anahim Lake</v>
      </c>
      <c r="AO568" s="67" t="str">
        <f t="shared" si="79"/>
        <v>FALSE</v>
      </c>
      <c r="AP568" s="67" t="str">
        <f t="shared" si="80"/>
        <v>FALSE</v>
      </c>
    </row>
    <row r="569" spans="2:42" x14ac:dyDescent="0.25">
      <c r="B569" s="174">
        <v>8522</v>
      </c>
      <c r="C569" s="6" t="str">
        <f t="shared" si="72"/>
        <v>Firvale</v>
      </c>
      <c r="D569" s="4" t="s">
        <v>57</v>
      </c>
      <c r="E569" s="5" t="s">
        <v>57</v>
      </c>
      <c r="F569" s="5" t="s">
        <v>57</v>
      </c>
      <c r="G569" s="5" t="s">
        <v>2555</v>
      </c>
      <c r="H569" s="5" t="s">
        <v>2547</v>
      </c>
      <c r="I569" s="299"/>
      <c r="J569" s="346"/>
      <c r="K569" s="346"/>
      <c r="L569" s="346"/>
      <c r="M569" s="347"/>
      <c r="N569" s="1"/>
      <c r="O569" s="2"/>
      <c r="P569" s="194"/>
      <c r="Q569" s="343" t="str">
        <f t="shared" si="73"/>
        <v/>
      </c>
      <c r="R569" s="210" t="str">
        <f t="shared" si="74"/>
        <v/>
      </c>
      <c r="S569" s="211" t="str">
        <f t="shared" si="75"/>
        <v/>
      </c>
      <c r="T569" s="215"/>
      <c r="U569" s="213">
        <f t="shared" si="76"/>
        <v>0</v>
      </c>
      <c r="V569" s="217">
        <f t="shared" si="77"/>
        <v>0</v>
      </c>
      <c r="W569" s="215"/>
      <c r="X569" s="215"/>
      <c r="Y569" s="213" t="str">
        <f>IF(AB569="Y",COUNT(#REF!), "")</f>
        <v/>
      </c>
      <c r="Z569" s="32"/>
      <c r="AA569" s="66" t="s">
        <v>776</v>
      </c>
      <c r="AB569" s="64" t="s">
        <v>72</v>
      </c>
      <c r="AC569" s="68">
        <v>52.438496000000001</v>
      </c>
      <c r="AD569" s="68">
        <v>-126.292298</v>
      </c>
      <c r="AE569" s="65" t="s">
        <v>777</v>
      </c>
      <c r="AF569" s="66">
        <v>8522</v>
      </c>
      <c r="AG569" s="66" t="s">
        <v>74</v>
      </c>
      <c r="AH569" s="66">
        <v>101</v>
      </c>
      <c r="AI569" s="66">
        <v>46</v>
      </c>
      <c r="AJ569" s="66" t="s">
        <v>57</v>
      </c>
      <c r="AK569" s="66" t="s">
        <v>62</v>
      </c>
      <c r="AL569" s="66" t="s">
        <v>57</v>
      </c>
      <c r="AM569" s="66" t="s">
        <v>63</v>
      </c>
      <c r="AN569" s="63" t="str">
        <f t="shared" si="78"/>
        <v>Firvale</v>
      </c>
      <c r="AO569" s="67" t="str">
        <f t="shared" si="79"/>
        <v>FALSE</v>
      </c>
      <c r="AP569" s="67" t="str">
        <f t="shared" si="80"/>
        <v>FALSE</v>
      </c>
    </row>
    <row r="570" spans="2:42" x14ac:dyDescent="0.25">
      <c r="B570" s="174">
        <v>8523</v>
      </c>
      <c r="C570" s="6" t="str">
        <f t="shared" si="72"/>
        <v>Hagensborg</v>
      </c>
      <c r="D570" s="4" t="s">
        <v>57</v>
      </c>
      <c r="E570" s="5" t="s">
        <v>57</v>
      </c>
      <c r="F570" s="5" t="s">
        <v>62</v>
      </c>
      <c r="G570" s="5" t="s">
        <v>2555</v>
      </c>
      <c r="H570" s="5" t="s">
        <v>2547</v>
      </c>
      <c r="I570" s="299"/>
      <c r="J570" s="346"/>
      <c r="K570" s="346"/>
      <c r="L570" s="346"/>
      <c r="M570" s="347"/>
      <c r="N570" s="1"/>
      <c r="O570" s="2"/>
      <c r="P570" s="194"/>
      <c r="Q570" s="343" t="str">
        <f t="shared" si="73"/>
        <v/>
      </c>
      <c r="R570" s="210" t="str">
        <f t="shared" si="74"/>
        <v/>
      </c>
      <c r="S570" s="211" t="str">
        <f t="shared" si="75"/>
        <v/>
      </c>
      <c r="T570" s="215"/>
      <c r="U570" s="213">
        <f t="shared" si="76"/>
        <v>0</v>
      </c>
      <c r="V570" s="217">
        <f t="shared" si="77"/>
        <v>0</v>
      </c>
      <c r="W570" s="215"/>
      <c r="X570" s="215"/>
      <c r="Y570" s="213" t="str">
        <f>IF(AB570="Y",COUNT(#REF!), "")</f>
        <v/>
      </c>
      <c r="Z570" s="32"/>
      <c r="AA570" s="66" t="s">
        <v>913</v>
      </c>
      <c r="AB570" s="66" t="s">
        <v>72</v>
      </c>
      <c r="AC570" s="68">
        <v>52.386412</v>
      </c>
      <c r="AD570" s="68">
        <v>-126.556937</v>
      </c>
      <c r="AE570" s="65" t="s">
        <v>914</v>
      </c>
      <c r="AF570" s="66">
        <v>8523</v>
      </c>
      <c r="AG570" s="66" t="s">
        <v>74</v>
      </c>
      <c r="AH570" s="66">
        <v>213</v>
      </c>
      <c r="AI570" s="66">
        <v>111</v>
      </c>
      <c r="AJ570" s="66" t="s">
        <v>57</v>
      </c>
      <c r="AK570" s="66" t="s">
        <v>62</v>
      </c>
      <c r="AL570" s="66" t="s">
        <v>62</v>
      </c>
      <c r="AM570" s="66" t="s">
        <v>63</v>
      </c>
      <c r="AN570" s="63" t="str">
        <f t="shared" si="78"/>
        <v>Hagensborg</v>
      </c>
      <c r="AO570" s="67" t="str">
        <f t="shared" si="79"/>
        <v>FALSE</v>
      </c>
      <c r="AP570" s="67" t="str">
        <f t="shared" si="80"/>
        <v>FALSE</v>
      </c>
    </row>
    <row r="571" spans="2:42" x14ac:dyDescent="0.25">
      <c r="B571" s="174">
        <v>8524</v>
      </c>
      <c r="C571" s="6" t="str">
        <f t="shared" si="72"/>
        <v>Bella Coola*</v>
      </c>
      <c r="D571" s="4" t="s">
        <v>57</v>
      </c>
      <c r="E571" s="5" t="s">
        <v>62</v>
      </c>
      <c r="F571" s="5" t="s">
        <v>62</v>
      </c>
      <c r="G571" s="5" t="s">
        <v>2555</v>
      </c>
      <c r="H571" s="5" t="s">
        <v>2547</v>
      </c>
      <c r="I571" s="299"/>
      <c r="J571" s="346"/>
      <c r="K571" s="346"/>
      <c r="L571" s="346"/>
      <c r="M571" s="347"/>
      <c r="N571" s="1"/>
      <c r="O571" s="2"/>
      <c r="P571" s="194"/>
      <c r="Q571" s="343" t="str">
        <f t="shared" si="73"/>
        <v/>
      </c>
      <c r="R571" s="210" t="str">
        <f t="shared" si="74"/>
        <v/>
      </c>
      <c r="S571" s="211" t="str">
        <f t="shared" si="75"/>
        <v/>
      </c>
      <c r="T571" s="215"/>
      <c r="U571" s="213">
        <f t="shared" si="76"/>
        <v>0</v>
      </c>
      <c r="V571" s="217">
        <f t="shared" si="77"/>
        <v>0</v>
      </c>
      <c r="W571" s="215"/>
      <c r="X571" s="215"/>
      <c r="Y571" s="213">
        <f>IF(AB571="Y",COUNT(#REF!), "")</f>
        <v>0</v>
      </c>
      <c r="Z571" s="32"/>
      <c r="AA571" s="64" t="s">
        <v>228</v>
      </c>
      <c r="AB571" s="64" t="s">
        <v>59</v>
      </c>
      <c r="AC571" s="65">
        <v>52.370575000000002</v>
      </c>
      <c r="AD571" s="65">
        <v>-126.75177100000001</v>
      </c>
      <c r="AE571" s="65" t="s">
        <v>229</v>
      </c>
      <c r="AF571" s="64">
        <v>8524</v>
      </c>
      <c r="AG571" s="64" t="s">
        <v>61</v>
      </c>
      <c r="AH571" s="64">
        <v>945</v>
      </c>
      <c r="AI571" s="64">
        <v>372</v>
      </c>
      <c r="AJ571" s="64" t="s">
        <v>57</v>
      </c>
      <c r="AK571" s="64" t="s">
        <v>62</v>
      </c>
      <c r="AL571" s="66" t="s">
        <v>57</v>
      </c>
      <c r="AM571" s="66" t="s">
        <v>63</v>
      </c>
      <c r="AN571" s="63" t="str">
        <f t="shared" si="78"/>
        <v>Bella Coola*</v>
      </c>
      <c r="AO571" s="67" t="str">
        <f t="shared" si="79"/>
        <v>FALSE</v>
      </c>
      <c r="AP571" s="67" t="str">
        <f t="shared" si="80"/>
        <v>FALSE</v>
      </c>
    </row>
    <row r="572" spans="2:42" x14ac:dyDescent="0.25">
      <c r="B572" s="174">
        <v>8527</v>
      </c>
      <c r="C572" s="6" t="str">
        <f t="shared" si="72"/>
        <v>Nazko*</v>
      </c>
      <c r="D572" s="4" t="s">
        <v>57</v>
      </c>
      <c r="E572" s="5" t="s">
        <v>57</v>
      </c>
      <c r="F572" s="5" t="s">
        <v>57</v>
      </c>
      <c r="G572" s="5" t="s">
        <v>2554</v>
      </c>
      <c r="H572" s="5" t="s">
        <v>2552</v>
      </c>
      <c r="I572" s="299"/>
      <c r="J572" s="346"/>
      <c r="K572" s="346"/>
      <c r="L572" s="346"/>
      <c r="M572" s="347"/>
      <c r="N572" s="1"/>
      <c r="O572" s="2"/>
      <c r="P572" s="194"/>
      <c r="Q572" s="343" t="str">
        <f t="shared" si="73"/>
        <v/>
      </c>
      <c r="R572" s="210" t="str">
        <f t="shared" si="74"/>
        <v/>
      </c>
      <c r="S572" s="211" t="str">
        <f t="shared" si="75"/>
        <v/>
      </c>
      <c r="T572" s="215"/>
      <c r="U572" s="213">
        <f t="shared" si="76"/>
        <v>0</v>
      </c>
      <c r="V572" s="217">
        <f t="shared" si="77"/>
        <v>0</v>
      </c>
      <c r="W572" s="215"/>
      <c r="X572" s="215"/>
      <c r="Y572" s="213">
        <f>IF(AB572="Y",COUNT(#REF!), "")</f>
        <v>0</v>
      </c>
      <c r="Z572" s="32"/>
      <c r="AA572" s="64" t="s">
        <v>1464</v>
      </c>
      <c r="AB572" s="64" t="s">
        <v>59</v>
      </c>
      <c r="AC572" s="65">
        <v>53.217920999999997</v>
      </c>
      <c r="AD572" s="65">
        <v>-123.50197199999999</v>
      </c>
      <c r="AE572" s="65" t="s">
        <v>1468</v>
      </c>
      <c r="AF572" s="64">
        <v>8527</v>
      </c>
      <c r="AG572" s="64" t="s">
        <v>66</v>
      </c>
      <c r="AH572" s="64">
        <v>1</v>
      </c>
      <c r="AI572" s="64">
        <v>0</v>
      </c>
      <c r="AJ572" s="64" t="s">
        <v>57</v>
      </c>
      <c r="AK572" s="64" t="s">
        <v>62</v>
      </c>
      <c r="AL572" s="66" t="s">
        <v>57</v>
      </c>
      <c r="AM572" s="66" t="s">
        <v>63</v>
      </c>
      <c r="AN572" s="63" t="str">
        <f t="shared" si="78"/>
        <v>Nazko*</v>
      </c>
      <c r="AO572" s="67" t="str">
        <f t="shared" si="79"/>
        <v>FALSE</v>
      </c>
      <c r="AP572" s="67" t="str">
        <f t="shared" si="80"/>
        <v>FALSE</v>
      </c>
    </row>
    <row r="573" spans="2:42" x14ac:dyDescent="0.25">
      <c r="B573" s="174">
        <v>8528</v>
      </c>
      <c r="C573" s="6" t="str">
        <f t="shared" si="72"/>
        <v>Nazko</v>
      </c>
      <c r="D573" s="4" t="s">
        <v>57</v>
      </c>
      <c r="E573" s="5" t="s">
        <v>57</v>
      </c>
      <c r="F573" s="5" t="s">
        <v>57</v>
      </c>
      <c r="G573" s="5" t="s">
        <v>2554</v>
      </c>
      <c r="H573" s="5" t="s">
        <v>2552</v>
      </c>
      <c r="I573" s="299"/>
      <c r="J573" s="346"/>
      <c r="K573" s="346"/>
      <c r="L573" s="346"/>
      <c r="M573" s="347"/>
      <c r="N573" s="1"/>
      <c r="O573" s="2"/>
      <c r="P573" s="194"/>
      <c r="Q573" s="343" t="str">
        <f t="shared" si="73"/>
        <v/>
      </c>
      <c r="R573" s="210" t="str">
        <f t="shared" si="74"/>
        <v/>
      </c>
      <c r="S573" s="211" t="str">
        <f t="shared" si="75"/>
        <v/>
      </c>
      <c r="T573" s="215"/>
      <c r="U573" s="213">
        <f t="shared" si="76"/>
        <v>0</v>
      </c>
      <c r="V573" s="217">
        <f t="shared" si="77"/>
        <v>0</v>
      </c>
      <c r="W573" s="215"/>
      <c r="X573" s="215"/>
      <c r="Y573" s="213" t="str">
        <f>IF(AB573="Y",COUNT(#REF!), "")</f>
        <v/>
      </c>
      <c r="Z573" s="32"/>
      <c r="AA573" s="66" t="s">
        <v>1464</v>
      </c>
      <c r="AB573" s="66" t="s">
        <v>72</v>
      </c>
      <c r="AC573" s="68">
        <v>53</v>
      </c>
      <c r="AD573" s="68">
        <v>-123.616699</v>
      </c>
      <c r="AE573" s="65" t="s">
        <v>1465</v>
      </c>
      <c r="AF573" s="66">
        <v>8528</v>
      </c>
      <c r="AG573" s="66" t="s">
        <v>74</v>
      </c>
      <c r="AH573" s="66">
        <v>10</v>
      </c>
      <c r="AI573" s="66">
        <v>5</v>
      </c>
      <c r="AJ573" s="66" t="s">
        <v>57</v>
      </c>
      <c r="AK573" s="66" t="s">
        <v>62</v>
      </c>
      <c r="AL573" s="66" t="s">
        <v>57</v>
      </c>
      <c r="AM573" s="66" t="s">
        <v>63</v>
      </c>
      <c r="AN573" s="63" t="str">
        <f t="shared" si="78"/>
        <v>Nazko</v>
      </c>
      <c r="AO573" s="67" t="str">
        <f t="shared" si="79"/>
        <v>FALSE</v>
      </c>
      <c r="AP573" s="67" t="str">
        <f t="shared" si="80"/>
        <v>FALSE</v>
      </c>
    </row>
    <row r="574" spans="2:42" x14ac:dyDescent="0.25">
      <c r="B574" s="174">
        <v>8529</v>
      </c>
      <c r="C574" s="6" t="str">
        <f t="shared" si="72"/>
        <v>Blackwater</v>
      </c>
      <c r="D574" s="4" t="s">
        <v>57</v>
      </c>
      <c r="E574" s="5" t="s">
        <v>57</v>
      </c>
      <c r="F574" s="5" t="s">
        <v>57</v>
      </c>
      <c r="G574" s="5" t="s">
        <v>2554</v>
      </c>
      <c r="H574" s="5" t="s">
        <v>2552</v>
      </c>
      <c r="I574" s="299"/>
      <c r="J574" s="346"/>
      <c r="K574" s="346"/>
      <c r="L574" s="346"/>
      <c r="M574" s="347"/>
      <c r="N574" s="1"/>
      <c r="O574" s="2"/>
      <c r="P574" s="194"/>
      <c r="Q574" s="343" t="str">
        <f t="shared" si="73"/>
        <v/>
      </c>
      <c r="R574" s="210" t="str">
        <f t="shared" si="74"/>
        <v/>
      </c>
      <c r="S574" s="211" t="str">
        <f t="shared" si="75"/>
        <v/>
      </c>
      <c r="T574" s="215"/>
      <c r="U574" s="213">
        <f t="shared" si="76"/>
        <v>0</v>
      </c>
      <c r="V574" s="217">
        <f t="shared" si="77"/>
        <v>0</v>
      </c>
      <c r="W574" s="215"/>
      <c r="X574" s="215"/>
      <c r="Y574" s="213" t="str">
        <f>IF(AB574="Y",COUNT(#REF!), "")</f>
        <v/>
      </c>
      <c r="Z574" s="32"/>
      <c r="AA574" s="64" t="s">
        <v>259</v>
      </c>
      <c r="AB574" s="64" t="s">
        <v>72</v>
      </c>
      <c r="AC574" s="65">
        <v>53.287528999999999</v>
      </c>
      <c r="AD574" s="65">
        <v>-123.151307</v>
      </c>
      <c r="AE574" s="65" t="s">
        <v>260</v>
      </c>
      <c r="AF574" s="64">
        <v>8529</v>
      </c>
      <c r="AG574" s="64" t="s">
        <v>74</v>
      </c>
      <c r="AH574" s="64">
        <v>11</v>
      </c>
      <c r="AI574" s="64">
        <v>6</v>
      </c>
      <c r="AJ574" s="64" t="s">
        <v>57</v>
      </c>
      <c r="AK574" s="64" t="s">
        <v>62</v>
      </c>
      <c r="AL574" s="66" t="s">
        <v>57</v>
      </c>
      <c r="AM574" s="66" t="s">
        <v>63</v>
      </c>
      <c r="AN574" s="63" t="str">
        <f t="shared" si="78"/>
        <v>Blackwater</v>
      </c>
      <c r="AO574" s="67" t="str">
        <f t="shared" si="79"/>
        <v>FALSE</v>
      </c>
      <c r="AP574" s="67" t="str">
        <f t="shared" si="80"/>
        <v>FALSE</v>
      </c>
    </row>
    <row r="575" spans="2:42" x14ac:dyDescent="0.25">
      <c r="B575" s="174">
        <v>8530</v>
      </c>
      <c r="C575" s="6" t="str">
        <f t="shared" si="72"/>
        <v>Punchaw</v>
      </c>
      <c r="D575" s="4" t="s">
        <v>57</v>
      </c>
      <c r="E575" s="5" t="s">
        <v>57</v>
      </c>
      <c r="F575" s="5" t="s">
        <v>57</v>
      </c>
      <c r="G575" s="5" t="s">
        <v>2553</v>
      </c>
      <c r="H575" s="5" t="s">
        <v>2552</v>
      </c>
      <c r="I575" s="299"/>
      <c r="J575" s="346"/>
      <c r="K575" s="346"/>
      <c r="L575" s="346"/>
      <c r="M575" s="347"/>
      <c r="N575" s="1"/>
      <c r="O575" s="2"/>
      <c r="P575" s="194"/>
      <c r="Q575" s="343" t="str">
        <f t="shared" si="73"/>
        <v/>
      </c>
      <c r="R575" s="210" t="str">
        <f t="shared" si="74"/>
        <v/>
      </c>
      <c r="S575" s="211" t="str">
        <f t="shared" si="75"/>
        <v/>
      </c>
      <c r="T575" s="215"/>
      <c r="U575" s="213">
        <f t="shared" si="76"/>
        <v>0</v>
      </c>
      <c r="V575" s="217">
        <f t="shared" si="77"/>
        <v>0</v>
      </c>
      <c r="W575" s="215"/>
      <c r="X575" s="215"/>
      <c r="Y575" s="213" t="str">
        <f>IF(AB575="Y",COUNT(#REF!), "")</f>
        <v/>
      </c>
      <c r="Z575" s="32"/>
      <c r="AA575" s="66" t="s">
        <v>1718</v>
      </c>
      <c r="AB575" s="66" t="s">
        <v>72</v>
      </c>
      <c r="AC575" s="68">
        <v>53.430647999999998</v>
      </c>
      <c r="AD575" s="68">
        <v>-123.182408</v>
      </c>
      <c r="AE575" s="65" t="s">
        <v>1719</v>
      </c>
      <c r="AF575" s="66">
        <v>8530</v>
      </c>
      <c r="AG575" s="66" t="s">
        <v>74</v>
      </c>
      <c r="AH575" s="66">
        <v>9</v>
      </c>
      <c r="AI575" s="66">
        <v>5</v>
      </c>
      <c r="AJ575" s="66" t="s">
        <v>57</v>
      </c>
      <c r="AK575" s="66" t="s">
        <v>62</v>
      </c>
      <c r="AL575" s="66" t="s">
        <v>62</v>
      </c>
      <c r="AM575" s="66" t="s">
        <v>63</v>
      </c>
      <c r="AN575" s="63" t="str">
        <f t="shared" si="78"/>
        <v>Punchaw</v>
      </c>
      <c r="AO575" s="67" t="str">
        <f t="shared" si="79"/>
        <v>FALSE</v>
      </c>
      <c r="AP575" s="67" t="str">
        <f t="shared" si="80"/>
        <v>FALSE</v>
      </c>
    </row>
    <row r="576" spans="2:42" x14ac:dyDescent="0.25">
      <c r="B576" s="174">
        <v>8531</v>
      </c>
      <c r="C576" s="6" t="str">
        <f t="shared" si="72"/>
        <v>Baldy Hughes</v>
      </c>
      <c r="D576" s="4" t="s">
        <v>57</v>
      </c>
      <c r="E576" s="5" t="s">
        <v>57</v>
      </c>
      <c r="F576" s="5" t="s">
        <v>62</v>
      </c>
      <c r="G576" s="5" t="s">
        <v>2553</v>
      </c>
      <c r="H576" s="5" t="s">
        <v>2552</v>
      </c>
      <c r="I576" s="299"/>
      <c r="J576" s="346"/>
      <c r="K576" s="346"/>
      <c r="L576" s="346"/>
      <c r="M576" s="347"/>
      <c r="N576" s="1"/>
      <c r="O576" s="2"/>
      <c r="P576" s="194"/>
      <c r="Q576" s="343" t="str">
        <f t="shared" si="73"/>
        <v/>
      </c>
      <c r="R576" s="210" t="str">
        <f t="shared" si="74"/>
        <v/>
      </c>
      <c r="S576" s="211" t="str">
        <f t="shared" si="75"/>
        <v/>
      </c>
      <c r="T576" s="215"/>
      <c r="U576" s="213">
        <f t="shared" si="76"/>
        <v>0</v>
      </c>
      <c r="V576" s="217">
        <f t="shared" si="77"/>
        <v>0</v>
      </c>
      <c r="W576" s="215"/>
      <c r="X576" s="215"/>
      <c r="Y576" s="213" t="str">
        <f>IF(AB576="Y",COUNT(#REF!), "")</f>
        <v/>
      </c>
      <c r="Z576" s="32"/>
      <c r="AA576" s="66" t="s">
        <v>179</v>
      </c>
      <c r="AB576" s="66" t="s">
        <v>72</v>
      </c>
      <c r="AC576" s="68">
        <v>53.624595999999997</v>
      </c>
      <c r="AD576" s="68">
        <v>-122.93322999999999</v>
      </c>
      <c r="AE576" s="65" t="s">
        <v>180</v>
      </c>
      <c r="AF576" s="66">
        <v>8531</v>
      </c>
      <c r="AG576" s="66" t="s">
        <v>74</v>
      </c>
      <c r="AH576" s="66">
        <v>17</v>
      </c>
      <c r="AI576" s="66">
        <v>6</v>
      </c>
      <c r="AJ576" s="66" t="s">
        <v>57</v>
      </c>
      <c r="AK576" s="66" t="s">
        <v>62</v>
      </c>
      <c r="AL576" s="66" t="s">
        <v>57</v>
      </c>
      <c r="AM576" s="66" t="s">
        <v>63</v>
      </c>
      <c r="AN576" s="63" t="str">
        <f t="shared" si="78"/>
        <v>Baldy Hughes</v>
      </c>
      <c r="AO576" s="67" t="str">
        <f t="shared" si="79"/>
        <v>FALSE</v>
      </c>
      <c r="AP576" s="67" t="str">
        <f t="shared" si="80"/>
        <v>FALSE</v>
      </c>
    </row>
    <row r="577" spans="2:42" x14ac:dyDescent="0.25">
      <c r="B577" s="174">
        <v>8532</v>
      </c>
      <c r="C577" s="6" t="str">
        <f t="shared" si="72"/>
        <v>Ocean Falls</v>
      </c>
      <c r="D577" s="4" t="s">
        <v>57</v>
      </c>
      <c r="E577" s="5" t="s">
        <v>57</v>
      </c>
      <c r="F577" s="5" t="s">
        <v>57</v>
      </c>
      <c r="G577" s="5" t="s">
        <v>2555</v>
      </c>
      <c r="H577" s="5" t="s">
        <v>2547</v>
      </c>
      <c r="I577" s="299"/>
      <c r="J577" s="346"/>
      <c r="K577" s="346"/>
      <c r="L577" s="346"/>
      <c r="M577" s="347"/>
      <c r="N577" s="1"/>
      <c r="O577" s="2"/>
      <c r="P577" s="194"/>
      <c r="Q577" s="343" t="str">
        <f t="shared" si="73"/>
        <v/>
      </c>
      <c r="R577" s="210" t="str">
        <f t="shared" si="74"/>
        <v/>
      </c>
      <c r="S577" s="211" t="str">
        <f t="shared" si="75"/>
        <v/>
      </c>
      <c r="T577" s="215"/>
      <c r="U577" s="213">
        <f t="shared" si="76"/>
        <v>0</v>
      </c>
      <c r="V577" s="217">
        <f t="shared" si="77"/>
        <v>0</v>
      </c>
      <c r="W577" s="215"/>
      <c r="X577" s="215"/>
      <c r="Y577" s="213" t="str">
        <f>IF(AB577="Y",COUNT(#REF!), "")</f>
        <v/>
      </c>
      <c r="Z577" s="32"/>
      <c r="AA577" s="64" t="s">
        <v>1540</v>
      </c>
      <c r="AB577" s="64" t="s">
        <v>72</v>
      </c>
      <c r="AC577" s="65">
        <v>52.347208999999999</v>
      </c>
      <c r="AD577" s="65">
        <v>-127.6885</v>
      </c>
      <c r="AE577" s="65" t="s">
        <v>1541</v>
      </c>
      <c r="AF577" s="64">
        <v>8532</v>
      </c>
      <c r="AG577" s="64" t="s">
        <v>74</v>
      </c>
      <c r="AH577" s="64">
        <v>69</v>
      </c>
      <c r="AI577" s="64">
        <v>40</v>
      </c>
      <c r="AJ577" s="64" t="s">
        <v>57</v>
      </c>
      <c r="AK577" s="64" t="s">
        <v>62</v>
      </c>
      <c r="AL577" s="66" t="s">
        <v>57</v>
      </c>
      <c r="AM577" s="66" t="s">
        <v>63</v>
      </c>
      <c r="AN577" s="63" t="str">
        <f t="shared" si="78"/>
        <v>Ocean Falls</v>
      </c>
      <c r="AO577" s="67" t="str">
        <f t="shared" si="79"/>
        <v>FALSE</v>
      </c>
      <c r="AP577" s="67" t="str">
        <f t="shared" si="80"/>
        <v>FALSE</v>
      </c>
    </row>
    <row r="578" spans="2:42" x14ac:dyDescent="0.25">
      <c r="B578" s="174">
        <v>8534</v>
      </c>
      <c r="C578" s="6" t="str">
        <f t="shared" si="72"/>
        <v>Shearwater</v>
      </c>
      <c r="D578" s="4" t="s">
        <v>57</v>
      </c>
      <c r="E578" s="5" t="s">
        <v>57</v>
      </c>
      <c r="F578" s="5" t="s">
        <v>62</v>
      </c>
      <c r="G578" s="5" t="s">
        <v>2555</v>
      </c>
      <c r="H578" s="5" t="s">
        <v>2547</v>
      </c>
      <c r="I578" s="299"/>
      <c r="J578" s="346"/>
      <c r="K578" s="346"/>
      <c r="L578" s="346"/>
      <c r="M578" s="347"/>
      <c r="N578" s="1"/>
      <c r="O578" s="2"/>
      <c r="P578" s="194"/>
      <c r="Q578" s="343" t="str">
        <f t="shared" si="73"/>
        <v/>
      </c>
      <c r="R578" s="210" t="str">
        <f t="shared" si="74"/>
        <v/>
      </c>
      <c r="S578" s="211" t="str">
        <f t="shared" si="75"/>
        <v/>
      </c>
      <c r="T578" s="215"/>
      <c r="U578" s="213">
        <f t="shared" si="76"/>
        <v>0</v>
      </c>
      <c r="V578" s="217">
        <f t="shared" si="77"/>
        <v>0</v>
      </c>
      <c r="W578" s="215"/>
      <c r="X578" s="215"/>
      <c r="Y578" s="213" t="str">
        <f>IF(AB578="Y",COUNT(#REF!), "")</f>
        <v/>
      </c>
      <c r="Z578" s="32"/>
      <c r="AA578" s="64" t="s">
        <v>1911</v>
      </c>
      <c r="AB578" s="64" t="s">
        <v>72</v>
      </c>
      <c r="AC578" s="65">
        <v>52.146602000000001</v>
      </c>
      <c r="AD578" s="65">
        <v>-128.091995</v>
      </c>
      <c r="AE578" s="65" t="s">
        <v>1912</v>
      </c>
      <c r="AF578" s="64">
        <v>8534</v>
      </c>
      <c r="AG578" s="64" t="s">
        <v>74</v>
      </c>
      <c r="AH578" s="64">
        <v>944</v>
      </c>
      <c r="AI578" s="64">
        <v>436</v>
      </c>
      <c r="AJ578" s="64" t="s">
        <v>57</v>
      </c>
      <c r="AK578" s="64" t="s">
        <v>62</v>
      </c>
      <c r="AL578" s="66" t="s">
        <v>62</v>
      </c>
      <c r="AM578" s="66" t="s">
        <v>63</v>
      </c>
      <c r="AN578" s="63" t="str">
        <f t="shared" si="78"/>
        <v>Shearwater</v>
      </c>
      <c r="AO578" s="67" t="str">
        <f t="shared" si="79"/>
        <v>FALSE</v>
      </c>
      <c r="AP578" s="67" t="str">
        <f t="shared" si="80"/>
        <v>FALSE</v>
      </c>
    </row>
    <row r="579" spans="2:42" x14ac:dyDescent="0.25">
      <c r="B579" s="174">
        <v>8535</v>
      </c>
      <c r="C579" s="6" t="str">
        <f t="shared" si="72"/>
        <v>Rivers Inlet</v>
      </c>
      <c r="D579" s="4" t="s">
        <v>57</v>
      </c>
      <c r="E579" s="5" t="s">
        <v>57</v>
      </c>
      <c r="F579" s="5" t="s">
        <v>57</v>
      </c>
      <c r="G579" s="5" t="s">
        <v>2555</v>
      </c>
      <c r="H579" s="5" t="s">
        <v>2547</v>
      </c>
      <c r="I579" s="299"/>
      <c r="J579" s="346"/>
      <c r="K579" s="346"/>
      <c r="L579" s="346"/>
      <c r="M579" s="347"/>
      <c r="N579" s="1"/>
      <c r="O579" s="2"/>
      <c r="P579" s="194"/>
      <c r="Q579" s="343" t="str">
        <f t="shared" si="73"/>
        <v/>
      </c>
      <c r="R579" s="210" t="str">
        <f t="shared" si="74"/>
        <v/>
      </c>
      <c r="S579" s="211" t="str">
        <f t="shared" si="75"/>
        <v/>
      </c>
      <c r="T579" s="215"/>
      <c r="U579" s="213">
        <f t="shared" si="76"/>
        <v>0</v>
      </c>
      <c r="V579" s="217">
        <f t="shared" si="77"/>
        <v>0</v>
      </c>
      <c r="W579" s="215"/>
      <c r="X579" s="215"/>
      <c r="Y579" s="213" t="str">
        <f>IF(AB579="Y",COUNT(#REF!), "")</f>
        <v/>
      </c>
      <c r="Z579" s="32"/>
      <c r="AA579" s="66" t="s">
        <v>1786</v>
      </c>
      <c r="AB579" s="66" t="s">
        <v>72</v>
      </c>
      <c r="AC579" s="68">
        <v>51.684164000000003</v>
      </c>
      <c r="AD579" s="68">
        <v>-127.259337</v>
      </c>
      <c r="AE579" s="65" t="s">
        <v>1787</v>
      </c>
      <c r="AF579" s="66">
        <v>8535</v>
      </c>
      <c r="AG579" s="66" t="s">
        <v>74</v>
      </c>
      <c r="AH579" s="66">
        <v>36</v>
      </c>
      <c r="AI579" s="66">
        <v>21</v>
      </c>
      <c r="AJ579" s="66" t="s">
        <v>57</v>
      </c>
      <c r="AK579" s="66" t="s">
        <v>62</v>
      </c>
      <c r="AL579" s="66" t="s">
        <v>62</v>
      </c>
      <c r="AM579" s="66" t="s">
        <v>63</v>
      </c>
      <c r="AN579" s="63" t="str">
        <f t="shared" si="78"/>
        <v>Rivers Inlet</v>
      </c>
      <c r="AO579" s="67" t="str">
        <f t="shared" si="79"/>
        <v>FALSE</v>
      </c>
      <c r="AP579" s="67" t="str">
        <f t="shared" si="80"/>
        <v>FALSE</v>
      </c>
    </row>
    <row r="580" spans="2:42" x14ac:dyDescent="0.25">
      <c r="B580" s="174">
        <v>8537</v>
      </c>
      <c r="C580" s="6" t="str">
        <f t="shared" si="72"/>
        <v>Goose Bay</v>
      </c>
      <c r="D580" s="4" t="s">
        <v>57</v>
      </c>
      <c r="E580" s="5" t="s">
        <v>57</v>
      </c>
      <c r="F580" s="5" t="s">
        <v>57</v>
      </c>
      <c r="G580" s="5" t="s">
        <v>2555</v>
      </c>
      <c r="H580" s="5" t="s">
        <v>2547</v>
      </c>
      <c r="I580" s="299"/>
      <c r="J580" s="346"/>
      <c r="K580" s="346"/>
      <c r="L580" s="346"/>
      <c r="M580" s="347"/>
      <c r="N580" s="1"/>
      <c r="O580" s="2"/>
      <c r="P580" s="194"/>
      <c r="Q580" s="343" t="str">
        <f t="shared" si="73"/>
        <v/>
      </c>
      <c r="R580" s="210" t="str">
        <f t="shared" si="74"/>
        <v/>
      </c>
      <c r="S580" s="211" t="str">
        <f t="shared" si="75"/>
        <v/>
      </c>
      <c r="T580" s="215"/>
      <c r="U580" s="213">
        <f t="shared" si="76"/>
        <v>0</v>
      </c>
      <c r="V580" s="217">
        <f t="shared" si="77"/>
        <v>0</v>
      </c>
      <c r="W580" s="215"/>
      <c r="X580" s="215"/>
      <c r="Y580" s="213" t="str">
        <f>IF(AB580="Y",COUNT(#REF!), "")</f>
        <v/>
      </c>
      <c r="Z580" s="32"/>
      <c r="AA580" s="66" t="s">
        <v>881</v>
      </c>
      <c r="AB580" s="64" t="s">
        <v>72</v>
      </c>
      <c r="AC580" s="68">
        <v>51.38</v>
      </c>
      <c r="AD580" s="68">
        <v>-127.65717600000001</v>
      </c>
      <c r="AE580" s="65" t="s">
        <v>882</v>
      </c>
      <c r="AF580" s="66">
        <v>8537</v>
      </c>
      <c r="AG580" s="66" t="s">
        <v>74</v>
      </c>
      <c r="AH580" s="66">
        <v>1</v>
      </c>
      <c r="AI580" s="66">
        <v>1</v>
      </c>
      <c r="AJ580" s="66" t="s">
        <v>57</v>
      </c>
      <c r="AK580" s="66" t="s">
        <v>62</v>
      </c>
      <c r="AL580" s="66" t="s">
        <v>62</v>
      </c>
      <c r="AM580" s="66" t="s">
        <v>63</v>
      </c>
      <c r="AN580" s="63" t="str">
        <f t="shared" si="78"/>
        <v>Goose Bay</v>
      </c>
      <c r="AO580" s="67" t="str">
        <f t="shared" si="79"/>
        <v>FALSE</v>
      </c>
      <c r="AP580" s="67" t="str">
        <f t="shared" si="80"/>
        <v>FALSE</v>
      </c>
    </row>
    <row r="581" spans="2:42" x14ac:dyDescent="0.25">
      <c r="B581" s="174">
        <v>8538</v>
      </c>
      <c r="C581" s="6" t="str">
        <f t="shared" si="72"/>
        <v>Good Hope</v>
      </c>
      <c r="D581" s="4" t="s">
        <v>57</v>
      </c>
      <c r="E581" s="5" t="s">
        <v>57</v>
      </c>
      <c r="F581" s="5" t="s">
        <v>57</v>
      </c>
      <c r="G581" s="5" t="s">
        <v>2555</v>
      </c>
      <c r="H581" s="5" t="s">
        <v>2547</v>
      </c>
      <c r="I581" s="299"/>
      <c r="J581" s="346"/>
      <c r="K581" s="346"/>
      <c r="L581" s="346"/>
      <c r="M581" s="347"/>
      <c r="N581" s="1"/>
      <c r="O581" s="2"/>
      <c r="P581" s="194"/>
      <c r="Q581" s="343" t="str">
        <f t="shared" si="73"/>
        <v/>
      </c>
      <c r="R581" s="210" t="str">
        <f t="shared" si="74"/>
        <v/>
      </c>
      <c r="S581" s="211" t="str">
        <f t="shared" si="75"/>
        <v/>
      </c>
      <c r="T581" s="215"/>
      <c r="U581" s="213">
        <f t="shared" si="76"/>
        <v>0</v>
      </c>
      <c r="V581" s="217">
        <f t="shared" si="77"/>
        <v>0</v>
      </c>
      <c r="W581" s="215"/>
      <c r="X581" s="215"/>
      <c r="Y581" s="213" t="str">
        <f>IF(AB581="Y",COUNT(#REF!), "")</f>
        <v/>
      </c>
      <c r="Z581" s="32"/>
      <c r="AA581" s="64" t="s">
        <v>875</v>
      </c>
      <c r="AB581" s="64" t="s">
        <v>72</v>
      </c>
      <c r="AC581" s="65">
        <v>51.569547999999998</v>
      </c>
      <c r="AD581" s="65">
        <v>-127.514551</v>
      </c>
      <c r="AE581" s="65" t="s">
        <v>876</v>
      </c>
      <c r="AF581" s="64">
        <v>8538</v>
      </c>
      <c r="AG581" s="64" t="s">
        <v>74</v>
      </c>
      <c r="AH581" s="64">
        <v>1</v>
      </c>
      <c r="AI581" s="64">
        <v>1</v>
      </c>
      <c r="AJ581" s="64" t="s">
        <v>57</v>
      </c>
      <c r="AK581" s="64" t="s">
        <v>62</v>
      </c>
      <c r="AL581" s="66" t="s">
        <v>57</v>
      </c>
      <c r="AM581" s="66" t="s">
        <v>63</v>
      </c>
      <c r="AN581" s="63" t="str">
        <f t="shared" si="78"/>
        <v>Good Hope</v>
      </c>
      <c r="AO581" s="67" t="str">
        <f t="shared" si="79"/>
        <v>FALSE</v>
      </c>
      <c r="AP581" s="67" t="str">
        <f t="shared" si="80"/>
        <v>FALSE</v>
      </c>
    </row>
    <row r="582" spans="2:42" x14ac:dyDescent="0.25">
      <c r="B582" s="174">
        <v>8539</v>
      </c>
      <c r="C582" s="6" t="str">
        <f t="shared" si="72"/>
        <v>Dawsons Landing</v>
      </c>
      <c r="D582" s="4" t="s">
        <v>57</v>
      </c>
      <c r="E582" s="5" t="s">
        <v>57</v>
      </c>
      <c r="F582" s="5" t="s">
        <v>57</v>
      </c>
      <c r="G582" s="5" t="s">
        <v>2555</v>
      </c>
      <c r="H582" s="5" t="s">
        <v>2547</v>
      </c>
      <c r="I582" s="299"/>
      <c r="J582" s="346"/>
      <c r="K582" s="346"/>
      <c r="L582" s="346"/>
      <c r="M582" s="347"/>
      <c r="N582" s="1"/>
      <c r="O582" s="2"/>
      <c r="P582" s="194"/>
      <c r="Q582" s="343" t="str">
        <f t="shared" si="73"/>
        <v/>
      </c>
      <c r="R582" s="210" t="str">
        <f t="shared" si="74"/>
        <v/>
      </c>
      <c r="S582" s="211" t="str">
        <f t="shared" si="75"/>
        <v/>
      </c>
      <c r="T582" s="215"/>
      <c r="U582" s="213">
        <f t="shared" si="76"/>
        <v>0</v>
      </c>
      <c r="V582" s="217">
        <f t="shared" si="77"/>
        <v>0</v>
      </c>
      <c r="W582" s="215"/>
      <c r="X582" s="215"/>
      <c r="Y582" s="213" t="str">
        <f>IF(AB582="Y",COUNT(#REF!), "")</f>
        <v/>
      </c>
      <c r="Z582" s="32"/>
      <c r="AA582" s="64" t="s">
        <v>595</v>
      </c>
      <c r="AB582" s="66" t="s">
        <v>72</v>
      </c>
      <c r="AC582" s="65">
        <v>51.57655278</v>
      </c>
      <c r="AD582" s="65">
        <v>-127.59223056</v>
      </c>
      <c r="AE582" s="65" t="s">
        <v>596</v>
      </c>
      <c r="AF582" s="64">
        <v>8539</v>
      </c>
      <c r="AG582" s="64" t="s">
        <v>74</v>
      </c>
      <c r="AH582" s="64">
        <v>1</v>
      </c>
      <c r="AI582" s="64">
        <v>1</v>
      </c>
      <c r="AJ582" s="64" t="s">
        <v>57</v>
      </c>
      <c r="AK582" s="64" t="s">
        <v>62</v>
      </c>
      <c r="AL582" s="66" t="s">
        <v>62</v>
      </c>
      <c r="AM582" s="66" t="s">
        <v>63</v>
      </c>
      <c r="AN582" s="63" t="str">
        <f t="shared" si="78"/>
        <v>Dawsons Landing</v>
      </c>
      <c r="AO582" s="67" t="str">
        <f t="shared" si="79"/>
        <v>FALSE</v>
      </c>
      <c r="AP582" s="67" t="str">
        <f t="shared" si="80"/>
        <v>FALSE</v>
      </c>
    </row>
    <row r="583" spans="2:42" x14ac:dyDescent="0.25">
      <c r="B583" s="174">
        <v>8540</v>
      </c>
      <c r="C583" s="6" t="str">
        <f t="shared" si="72"/>
        <v>Wadhams</v>
      </c>
      <c r="D583" s="4" t="s">
        <v>57</v>
      </c>
      <c r="E583" s="5" t="s">
        <v>57</v>
      </c>
      <c r="F583" s="5" t="s">
        <v>57</v>
      </c>
      <c r="G583" s="5" t="s">
        <v>2555</v>
      </c>
      <c r="H583" s="5" t="s">
        <v>2547</v>
      </c>
      <c r="I583" s="299"/>
      <c r="J583" s="346"/>
      <c r="K583" s="346"/>
      <c r="L583" s="346"/>
      <c r="M583" s="347"/>
      <c r="N583" s="1"/>
      <c r="O583" s="2"/>
      <c r="P583" s="194"/>
      <c r="Q583" s="343" t="str">
        <f t="shared" si="73"/>
        <v/>
      </c>
      <c r="R583" s="210" t="str">
        <f t="shared" si="74"/>
        <v/>
      </c>
      <c r="S583" s="211" t="str">
        <f t="shared" si="75"/>
        <v/>
      </c>
      <c r="T583" s="215"/>
      <c r="U583" s="213">
        <f t="shared" si="76"/>
        <v>0</v>
      </c>
      <c r="V583" s="217">
        <f t="shared" si="77"/>
        <v>0</v>
      </c>
      <c r="W583" s="215"/>
      <c r="X583" s="215"/>
      <c r="Y583" s="213" t="str">
        <f>IF(AB583="Y",COUNT(#REF!), "")</f>
        <v/>
      </c>
      <c r="Z583" s="32"/>
      <c r="AA583" s="64" t="s">
        <v>2337</v>
      </c>
      <c r="AB583" s="64" t="s">
        <v>72</v>
      </c>
      <c r="AC583" s="65">
        <v>51.517130000000002</v>
      </c>
      <c r="AD583" s="65">
        <v>-127.51925799999999</v>
      </c>
      <c r="AE583" s="65" t="s">
        <v>2338</v>
      </c>
      <c r="AF583" s="64">
        <v>8540</v>
      </c>
      <c r="AG583" s="64" t="s">
        <v>74</v>
      </c>
      <c r="AH583" s="64">
        <v>1</v>
      </c>
      <c r="AI583" s="64">
        <v>1</v>
      </c>
      <c r="AJ583" s="64" t="s">
        <v>57</v>
      </c>
      <c r="AK583" s="64" t="s">
        <v>62</v>
      </c>
      <c r="AL583" s="66" t="s">
        <v>62</v>
      </c>
      <c r="AM583" s="66" t="s">
        <v>63</v>
      </c>
      <c r="AN583" s="63" t="str">
        <f t="shared" si="78"/>
        <v>Wadhams</v>
      </c>
      <c r="AO583" s="67" t="str">
        <f t="shared" si="79"/>
        <v>FALSE</v>
      </c>
      <c r="AP583" s="67" t="str">
        <f t="shared" si="80"/>
        <v>FALSE</v>
      </c>
    </row>
    <row r="584" spans="2:42" x14ac:dyDescent="0.25">
      <c r="B584" s="174">
        <v>8541</v>
      </c>
      <c r="C584" s="6" t="str">
        <f t="shared" si="72"/>
        <v>Duncanby Landing</v>
      </c>
      <c r="D584" s="4" t="s">
        <v>57</v>
      </c>
      <c r="E584" s="5" t="s">
        <v>57</v>
      </c>
      <c r="F584" s="5" t="s">
        <v>57</v>
      </c>
      <c r="G584" s="5" t="s">
        <v>2555</v>
      </c>
      <c r="H584" s="5" t="s">
        <v>2547</v>
      </c>
      <c r="I584" s="299"/>
      <c r="J584" s="346"/>
      <c r="K584" s="346"/>
      <c r="L584" s="346"/>
      <c r="M584" s="347"/>
      <c r="N584" s="1"/>
      <c r="O584" s="2"/>
      <c r="P584" s="194"/>
      <c r="Q584" s="343" t="str">
        <f t="shared" si="73"/>
        <v/>
      </c>
      <c r="R584" s="210" t="str">
        <f t="shared" si="74"/>
        <v/>
      </c>
      <c r="S584" s="211" t="str">
        <f t="shared" si="75"/>
        <v/>
      </c>
      <c r="T584" s="215"/>
      <c r="U584" s="213">
        <f t="shared" si="76"/>
        <v>0</v>
      </c>
      <c r="V584" s="217">
        <f t="shared" si="77"/>
        <v>0</v>
      </c>
      <c r="W584" s="215"/>
      <c r="X584" s="215"/>
      <c r="Y584" s="213" t="str">
        <f>IF(AB584="Y",COUNT(#REF!), "")</f>
        <v/>
      </c>
      <c r="Z584" s="32"/>
      <c r="AA584" s="66" t="s">
        <v>665</v>
      </c>
      <c r="AB584" s="66" t="s">
        <v>72</v>
      </c>
      <c r="AC584" s="68">
        <v>51.406463000000002</v>
      </c>
      <c r="AD584" s="68">
        <v>-127.644037</v>
      </c>
      <c r="AE584" s="65" t="s">
        <v>666</v>
      </c>
      <c r="AF584" s="66">
        <v>8541</v>
      </c>
      <c r="AG584" s="66" t="s">
        <v>74</v>
      </c>
      <c r="AH584" s="66">
        <v>1</v>
      </c>
      <c r="AI584" s="66">
        <v>1</v>
      </c>
      <c r="AJ584" s="66" t="s">
        <v>57</v>
      </c>
      <c r="AK584" s="66" t="s">
        <v>62</v>
      </c>
      <c r="AL584" s="66" t="s">
        <v>62</v>
      </c>
      <c r="AM584" s="66" t="s">
        <v>63</v>
      </c>
      <c r="AN584" s="63" t="str">
        <f t="shared" si="78"/>
        <v>Duncanby Landing</v>
      </c>
      <c r="AO584" s="67" t="str">
        <f t="shared" si="79"/>
        <v>FALSE</v>
      </c>
      <c r="AP584" s="67" t="str">
        <f t="shared" si="80"/>
        <v>FALSE</v>
      </c>
    </row>
    <row r="585" spans="2:42" x14ac:dyDescent="0.25">
      <c r="B585" s="174">
        <v>8542</v>
      </c>
      <c r="C585" s="6" t="str">
        <f t="shared" si="72"/>
        <v>Holberg</v>
      </c>
      <c r="D585" s="4" t="s">
        <v>57</v>
      </c>
      <c r="E585" s="5" t="s">
        <v>57</v>
      </c>
      <c r="F585" s="5" t="s">
        <v>57</v>
      </c>
      <c r="G585" s="5" t="s">
        <v>2556</v>
      </c>
      <c r="H585" s="5" t="s">
        <v>2547</v>
      </c>
      <c r="I585" s="299"/>
      <c r="J585" s="346"/>
      <c r="K585" s="346"/>
      <c r="L585" s="346"/>
      <c r="M585" s="347"/>
      <c r="N585" s="1"/>
      <c r="O585" s="2"/>
      <c r="P585" s="194"/>
      <c r="Q585" s="343" t="str">
        <f t="shared" si="73"/>
        <v/>
      </c>
      <c r="R585" s="210" t="str">
        <f t="shared" si="74"/>
        <v/>
      </c>
      <c r="S585" s="211" t="str">
        <f t="shared" si="75"/>
        <v/>
      </c>
      <c r="T585" s="215"/>
      <c r="U585" s="213">
        <f t="shared" si="76"/>
        <v>0</v>
      </c>
      <c r="V585" s="217">
        <f t="shared" si="77"/>
        <v>0</v>
      </c>
      <c r="W585" s="215"/>
      <c r="X585" s="215"/>
      <c r="Y585" s="213" t="str">
        <f>IF(AB585="Y",COUNT(#REF!), "")</f>
        <v/>
      </c>
      <c r="Z585" s="32"/>
      <c r="AA585" s="64" t="s">
        <v>979</v>
      </c>
      <c r="AB585" s="66" t="s">
        <v>72</v>
      </c>
      <c r="AC585" s="65">
        <v>50.662326</v>
      </c>
      <c r="AD585" s="65">
        <v>-128.01101399999999</v>
      </c>
      <c r="AE585" s="65" t="s">
        <v>980</v>
      </c>
      <c r="AF585" s="64">
        <v>8542</v>
      </c>
      <c r="AG585" s="64" t="s">
        <v>74</v>
      </c>
      <c r="AH585" s="64">
        <v>35</v>
      </c>
      <c r="AI585" s="64">
        <v>50</v>
      </c>
      <c r="AJ585" s="64" t="s">
        <v>57</v>
      </c>
      <c r="AK585" s="64" t="s">
        <v>62</v>
      </c>
      <c r="AL585" s="66" t="s">
        <v>62</v>
      </c>
      <c r="AM585" s="66" t="s">
        <v>63</v>
      </c>
      <c r="AN585" s="63" t="str">
        <f t="shared" si="78"/>
        <v>Holberg</v>
      </c>
      <c r="AO585" s="67" t="str">
        <f t="shared" si="79"/>
        <v>FALSE</v>
      </c>
      <c r="AP585" s="67" t="str">
        <f t="shared" si="80"/>
        <v>FALSE</v>
      </c>
    </row>
    <row r="586" spans="2:42" x14ac:dyDescent="0.25">
      <c r="B586" s="174">
        <v>8543</v>
      </c>
      <c r="C586" s="6" t="str">
        <f t="shared" si="72"/>
        <v>Winter Harbour</v>
      </c>
      <c r="D586" s="4" t="s">
        <v>57</v>
      </c>
      <c r="E586" s="5" t="s">
        <v>57</v>
      </c>
      <c r="F586" s="5" t="s">
        <v>57</v>
      </c>
      <c r="G586" s="5" t="s">
        <v>2556</v>
      </c>
      <c r="H586" s="5" t="s">
        <v>2547</v>
      </c>
      <c r="I586" s="299"/>
      <c r="J586" s="346"/>
      <c r="K586" s="346"/>
      <c r="L586" s="346"/>
      <c r="M586" s="347"/>
      <c r="N586" s="1"/>
      <c r="O586" s="2"/>
      <c r="P586" s="194"/>
      <c r="Q586" s="343" t="str">
        <f t="shared" si="73"/>
        <v/>
      </c>
      <c r="R586" s="210" t="str">
        <f t="shared" si="74"/>
        <v/>
      </c>
      <c r="S586" s="211" t="str">
        <f t="shared" si="75"/>
        <v/>
      </c>
      <c r="T586" s="215"/>
      <c r="U586" s="213">
        <f t="shared" si="76"/>
        <v>0</v>
      </c>
      <c r="V586" s="217">
        <f t="shared" si="77"/>
        <v>0</v>
      </c>
      <c r="W586" s="215"/>
      <c r="X586" s="215"/>
      <c r="Y586" s="213" t="str">
        <f>IF(AB586="Y",COUNT(#REF!), "")</f>
        <v/>
      </c>
      <c r="Z586" s="32"/>
      <c r="AA586" s="66" t="s">
        <v>2434</v>
      </c>
      <c r="AB586" s="66" t="s">
        <v>72</v>
      </c>
      <c r="AC586" s="68">
        <v>50.5167</v>
      </c>
      <c r="AD586" s="68">
        <v>-128.0333</v>
      </c>
      <c r="AE586" s="65" t="s">
        <v>2435</v>
      </c>
      <c r="AF586" s="66">
        <v>8543</v>
      </c>
      <c r="AG586" s="66" t="s">
        <v>74</v>
      </c>
      <c r="AH586" s="66">
        <v>15</v>
      </c>
      <c r="AI586" s="66">
        <v>59</v>
      </c>
      <c r="AJ586" s="66" t="s">
        <v>57</v>
      </c>
      <c r="AK586" s="66" t="s">
        <v>62</v>
      </c>
      <c r="AL586" s="66" t="s">
        <v>62</v>
      </c>
      <c r="AM586" s="66" t="s">
        <v>63</v>
      </c>
      <c r="AN586" s="63" t="str">
        <f t="shared" si="78"/>
        <v>Winter Harbour</v>
      </c>
      <c r="AO586" s="67" t="str">
        <f t="shared" si="79"/>
        <v>FALSE</v>
      </c>
      <c r="AP586" s="67" t="str">
        <f t="shared" si="80"/>
        <v>FALSE</v>
      </c>
    </row>
    <row r="587" spans="2:42" x14ac:dyDescent="0.25">
      <c r="B587" s="174">
        <v>8544</v>
      </c>
      <c r="C587" s="6" t="str">
        <f t="shared" si="72"/>
        <v>Mahatta River</v>
      </c>
      <c r="D587" s="4" t="s">
        <v>57</v>
      </c>
      <c r="E587" s="5" t="s">
        <v>57</v>
      </c>
      <c r="F587" s="5" t="s">
        <v>57</v>
      </c>
      <c r="G587" s="5" t="s">
        <v>2556</v>
      </c>
      <c r="H587" s="5" t="s">
        <v>2547</v>
      </c>
      <c r="I587" s="299"/>
      <c r="J587" s="346"/>
      <c r="K587" s="346"/>
      <c r="L587" s="346"/>
      <c r="M587" s="347"/>
      <c r="N587" s="1"/>
      <c r="O587" s="2"/>
      <c r="P587" s="194"/>
      <c r="Q587" s="343" t="str">
        <f t="shared" si="73"/>
        <v/>
      </c>
      <c r="R587" s="210" t="str">
        <f t="shared" si="74"/>
        <v/>
      </c>
      <c r="S587" s="211" t="str">
        <f t="shared" si="75"/>
        <v/>
      </c>
      <c r="T587" s="215"/>
      <c r="U587" s="213">
        <f t="shared" si="76"/>
        <v>0</v>
      </c>
      <c r="V587" s="217">
        <f t="shared" si="77"/>
        <v>0</v>
      </c>
      <c r="W587" s="215"/>
      <c r="X587" s="215"/>
      <c r="Y587" s="213" t="str">
        <f>IF(AB587="Y",COUNT(#REF!), "")</f>
        <v/>
      </c>
      <c r="Z587" s="32"/>
      <c r="AA587" s="64" t="s">
        <v>1280</v>
      </c>
      <c r="AB587" s="66" t="s">
        <v>72</v>
      </c>
      <c r="AC587" s="65">
        <v>50.457535999999998</v>
      </c>
      <c r="AD587" s="65">
        <v>-127.8016959</v>
      </c>
      <c r="AE587" s="65" t="s">
        <v>1281</v>
      </c>
      <c r="AF587" s="64">
        <v>8544</v>
      </c>
      <c r="AG587" s="64" t="s">
        <v>74</v>
      </c>
      <c r="AH587" s="64">
        <v>3</v>
      </c>
      <c r="AI587" s="64">
        <v>41</v>
      </c>
      <c r="AJ587" s="64" t="s">
        <v>57</v>
      </c>
      <c r="AK587" s="64" t="s">
        <v>62</v>
      </c>
      <c r="AL587" s="66" t="s">
        <v>62</v>
      </c>
      <c r="AM587" s="66" t="s">
        <v>63</v>
      </c>
      <c r="AN587" s="63" t="str">
        <f t="shared" si="78"/>
        <v>Mahatta River</v>
      </c>
      <c r="AO587" s="67" t="str">
        <f t="shared" si="79"/>
        <v>FALSE</v>
      </c>
      <c r="AP587" s="67" t="str">
        <f t="shared" si="80"/>
        <v>FALSE</v>
      </c>
    </row>
    <row r="588" spans="2:42" x14ac:dyDescent="0.25">
      <c r="B588" s="174">
        <v>8546</v>
      </c>
      <c r="C588" s="6" t="str">
        <f t="shared" si="72"/>
        <v>Quatsino</v>
      </c>
      <c r="D588" s="4" t="s">
        <v>57</v>
      </c>
      <c r="E588" s="5" t="s">
        <v>57</v>
      </c>
      <c r="F588" s="5" t="s">
        <v>62</v>
      </c>
      <c r="G588" s="5" t="s">
        <v>2556</v>
      </c>
      <c r="H588" s="5" t="s">
        <v>2547</v>
      </c>
      <c r="I588" s="299"/>
      <c r="J588" s="346"/>
      <c r="K588" s="346"/>
      <c r="L588" s="346"/>
      <c r="M588" s="347"/>
      <c r="N588" s="1"/>
      <c r="O588" s="2"/>
      <c r="P588" s="194"/>
      <c r="Q588" s="343" t="str">
        <f t="shared" si="73"/>
        <v/>
      </c>
      <c r="R588" s="210" t="str">
        <f t="shared" si="74"/>
        <v/>
      </c>
      <c r="S588" s="211" t="str">
        <f t="shared" si="75"/>
        <v/>
      </c>
      <c r="T588" s="215"/>
      <c r="U588" s="213">
        <f t="shared" si="76"/>
        <v>0</v>
      </c>
      <c r="V588" s="217">
        <f t="shared" si="77"/>
        <v>0</v>
      </c>
      <c r="W588" s="215"/>
      <c r="X588" s="215"/>
      <c r="Y588" s="213" t="str">
        <f>IF(AB588="Y",COUNT(#REF!), "")</f>
        <v/>
      </c>
      <c r="Z588" s="32"/>
      <c r="AA588" s="64" t="s">
        <v>1728</v>
      </c>
      <c r="AB588" s="66" t="s">
        <v>72</v>
      </c>
      <c r="AC588" s="65">
        <v>50.535722</v>
      </c>
      <c r="AD588" s="65">
        <v>-127.65214</v>
      </c>
      <c r="AE588" s="65" t="s">
        <v>1729</v>
      </c>
      <c r="AF588" s="64">
        <v>8546</v>
      </c>
      <c r="AG588" s="64" t="s">
        <v>74</v>
      </c>
      <c r="AH588" s="64">
        <v>40</v>
      </c>
      <c r="AI588" s="64">
        <v>40</v>
      </c>
      <c r="AJ588" s="64" t="s">
        <v>57</v>
      </c>
      <c r="AK588" s="64" t="s">
        <v>62</v>
      </c>
      <c r="AL588" s="66" t="s">
        <v>62</v>
      </c>
      <c r="AM588" s="66" t="s">
        <v>63</v>
      </c>
      <c r="AN588" s="63" t="str">
        <f t="shared" si="78"/>
        <v>Quatsino</v>
      </c>
      <c r="AO588" s="67" t="str">
        <f t="shared" si="79"/>
        <v>FALSE</v>
      </c>
      <c r="AP588" s="67" t="str">
        <f t="shared" si="80"/>
        <v>FALSE</v>
      </c>
    </row>
    <row r="589" spans="2:42" x14ac:dyDescent="0.25">
      <c r="B589" s="174">
        <v>8547</v>
      </c>
      <c r="C589" s="6" t="str">
        <f t="shared" si="72"/>
        <v>Coal Harbour</v>
      </c>
      <c r="D589" s="4" t="s">
        <v>57</v>
      </c>
      <c r="E589" s="5" t="s">
        <v>57</v>
      </c>
      <c r="F589" s="5" t="s">
        <v>62</v>
      </c>
      <c r="G589" s="5" t="s">
        <v>2556</v>
      </c>
      <c r="H589" s="5" t="s">
        <v>2547</v>
      </c>
      <c r="I589" s="299"/>
      <c r="J589" s="346"/>
      <c r="K589" s="346"/>
      <c r="L589" s="346"/>
      <c r="M589" s="347"/>
      <c r="N589" s="1"/>
      <c r="O589" s="2"/>
      <c r="P589" s="194"/>
      <c r="Q589" s="343" t="str">
        <f t="shared" si="73"/>
        <v/>
      </c>
      <c r="R589" s="210" t="str">
        <f t="shared" si="74"/>
        <v/>
      </c>
      <c r="S589" s="211" t="str">
        <f t="shared" si="75"/>
        <v/>
      </c>
      <c r="T589" s="215"/>
      <c r="U589" s="213">
        <f t="shared" si="76"/>
        <v>0</v>
      </c>
      <c r="V589" s="217">
        <f t="shared" si="77"/>
        <v>0</v>
      </c>
      <c r="W589" s="215"/>
      <c r="X589" s="215"/>
      <c r="Y589" s="213" t="str">
        <f>IF(AB589="Y",COUNT(#REF!), "")</f>
        <v/>
      </c>
      <c r="Z589" s="32"/>
      <c r="AA589" s="66" t="s">
        <v>508</v>
      </c>
      <c r="AB589" s="64" t="s">
        <v>72</v>
      </c>
      <c r="AC589" s="68">
        <v>50.6</v>
      </c>
      <c r="AD589" s="68">
        <v>-127.58329999999999</v>
      </c>
      <c r="AE589" s="65" t="s">
        <v>509</v>
      </c>
      <c r="AF589" s="66">
        <v>8547</v>
      </c>
      <c r="AG589" s="66" t="s">
        <v>74</v>
      </c>
      <c r="AH589" s="66">
        <v>139</v>
      </c>
      <c r="AI589" s="66">
        <v>98</v>
      </c>
      <c r="AJ589" s="66" t="s">
        <v>57</v>
      </c>
      <c r="AK589" s="66" t="s">
        <v>62</v>
      </c>
      <c r="AL589" s="66" t="s">
        <v>62</v>
      </c>
      <c r="AM589" s="66" t="s">
        <v>63</v>
      </c>
      <c r="AN589" s="63" t="str">
        <f t="shared" si="78"/>
        <v>Coal Harbour</v>
      </c>
      <c r="AO589" s="67" t="str">
        <f t="shared" si="79"/>
        <v>FALSE</v>
      </c>
      <c r="AP589" s="67" t="str">
        <f t="shared" si="80"/>
        <v>FALSE</v>
      </c>
    </row>
    <row r="590" spans="2:42" x14ac:dyDescent="0.25">
      <c r="B590" s="174">
        <v>8550</v>
      </c>
      <c r="C590" s="6" t="str">
        <f t="shared" si="72"/>
        <v>Port Hardy</v>
      </c>
      <c r="D590" s="4" t="s">
        <v>62</v>
      </c>
      <c r="E590" s="5" t="s">
        <v>62</v>
      </c>
      <c r="F590" s="5" t="s">
        <v>62</v>
      </c>
      <c r="G590" s="5" t="s">
        <v>2556</v>
      </c>
      <c r="H590" s="5" t="s">
        <v>2547</v>
      </c>
      <c r="I590" s="299"/>
      <c r="J590" s="346"/>
      <c r="K590" s="346"/>
      <c r="L590" s="346"/>
      <c r="M590" s="347"/>
      <c r="N590" s="1"/>
      <c r="O590" s="2"/>
      <c r="P590" s="194"/>
      <c r="Q590" s="343" t="str">
        <f t="shared" si="73"/>
        <v/>
      </c>
      <c r="R590" s="210" t="str">
        <f t="shared" si="74"/>
        <v/>
      </c>
      <c r="S590" s="211" t="str">
        <f t="shared" si="75"/>
        <v/>
      </c>
      <c r="T590" s="215"/>
      <c r="U590" s="213">
        <f t="shared" si="76"/>
        <v>0</v>
      </c>
      <c r="V590" s="217">
        <f t="shared" si="77"/>
        <v>0</v>
      </c>
      <c r="W590" s="215"/>
      <c r="X590" s="215"/>
      <c r="Y590" s="213" t="str">
        <f>IF(AB590="Y",COUNT(#REF!), "")</f>
        <v/>
      </c>
      <c r="Z590" s="32"/>
      <c r="AA590" s="66" t="s">
        <v>1681</v>
      </c>
      <c r="AB590" s="66" t="s">
        <v>72</v>
      </c>
      <c r="AC590" s="68">
        <v>50.718890000000002</v>
      </c>
      <c r="AD590" s="68">
        <v>-127.506636</v>
      </c>
      <c r="AE590" s="65" t="s">
        <v>1682</v>
      </c>
      <c r="AF590" s="66">
        <v>8550</v>
      </c>
      <c r="AG590" s="66" t="s">
        <v>74</v>
      </c>
      <c r="AH590" s="66">
        <v>3732</v>
      </c>
      <c r="AI590" s="66">
        <v>1807</v>
      </c>
      <c r="AJ590" s="66" t="s">
        <v>62</v>
      </c>
      <c r="AK590" s="66" t="s">
        <v>57</v>
      </c>
      <c r="AL590" s="66" t="s">
        <v>62</v>
      </c>
      <c r="AM590" s="66" t="s">
        <v>63</v>
      </c>
      <c r="AN590" s="63" t="str">
        <f t="shared" si="78"/>
        <v>Port Hardy</v>
      </c>
      <c r="AO590" s="67" t="str">
        <f t="shared" si="79"/>
        <v>FALSE</v>
      </c>
      <c r="AP590" s="67" t="str">
        <f t="shared" si="80"/>
        <v>FALSE</v>
      </c>
    </row>
    <row r="591" spans="2:42" x14ac:dyDescent="0.25">
      <c r="B591" s="174">
        <v>8551</v>
      </c>
      <c r="C591" s="6" t="str">
        <f t="shared" si="72"/>
        <v>Fort Rupert</v>
      </c>
      <c r="D591" s="4" t="s">
        <v>62</v>
      </c>
      <c r="E591" s="5" t="s">
        <v>62</v>
      </c>
      <c r="F591" s="5" t="s">
        <v>62</v>
      </c>
      <c r="G591" s="5" t="s">
        <v>2556</v>
      </c>
      <c r="H591" s="5" t="s">
        <v>2547</v>
      </c>
      <c r="I591" s="299"/>
      <c r="J591" s="346"/>
      <c r="K591" s="346"/>
      <c r="L591" s="346"/>
      <c r="M591" s="347"/>
      <c r="N591" s="1"/>
      <c r="O591" s="2"/>
      <c r="P591" s="194"/>
      <c r="Q591" s="343" t="str">
        <f t="shared" si="73"/>
        <v/>
      </c>
      <c r="R591" s="210" t="str">
        <f t="shared" si="74"/>
        <v/>
      </c>
      <c r="S591" s="211" t="str">
        <f t="shared" si="75"/>
        <v/>
      </c>
      <c r="T591" s="215"/>
      <c r="U591" s="213">
        <f t="shared" si="76"/>
        <v>0</v>
      </c>
      <c r="V591" s="217">
        <f t="shared" si="77"/>
        <v>0</v>
      </c>
      <c r="W591" s="215"/>
      <c r="X591" s="215"/>
      <c r="Y591" s="213" t="str">
        <f>IF(AB591="Y",COUNT(#REF!), "")</f>
        <v/>
      </c>
      <c r="Z591" s="32"/>
      <c r="AA591" s="66" t="s">
        <v>792</v>
      </c>
      <c r="AB591" s="64" t="s">
        <v>72</v>
      </c>
      <c r="AC591" s="68">
        <v>50.688921999999998</v>
      </c>
      <c r="AD591" s="68">
        <v>-127.42003699999999</v>
      </c>
      <c r="AE591" s="65" t="s">
        <v>793</v>
      </c>
      <c r="AF591" s="66">
        <v>8551</v>
      </c>
      <c r="AG591" s="66" t="s">
        <v>74</v>
      </c>
      <c r="AH591" s="66">
        <v>587</v>
      </c>
      <c r="AI591" s="66">
        <v>287</v>
      </c>
      <c r="AJ591" s="66" t="s">
        <v>62</v>
      </c>
      <c r="AK591" s="66" t="s">
        <v>57</v>
      </c>
      <c r="AL591" s="66" t="s">
        <v>62</v>
      </c>
      <c r="AM591" s="66" t="s">
        <v>63</v>
      </c>
      <c r="AN591" s="63" t="str">
        <f t="shared" si="78"/>
        <v>Fort Rupert</v>
      </c>
      <c r="AO591" s="67" t="str">
        <f t="shared" si="79"/>
        <v>FALSE</v>
      </c>
      <c r="AP591" s="67" t="str">
        <f t="shared" si="80"/>
        <v>FALSE</v>
      </c>
    </row>
    <row r="592" spans="2:42" x14ac:dyDescent="0.25">
      <c r="B592" s="174">
        <v>8553</v>
      </c>
      <c r="C592" s="6" t="str">
        <f t="shared" si="72"/>
        <v>Port McNeill</v>
      </c>
      <c r="D592" s="4" t="s">
        <v>62</v>
      </c>
      <c r="E592" s="5" t="s">
        <v>62</v>
      </c>
      <c r="F592" s="5" t="s">
        <v>62</v>
      </c>
      <c r="G592" s="5" t="s">
        <v>2556</v>
      </c>
      <c r="H592" s="5" t="s">
        <v>2547</v>
      </c>
      <c r="I592" s="299"/>
      <c r="J592" s="346"/>
      <c r="K592" s="346"/>
      <c r="L592" s="346"/>
      <c r="M592" s="347"/>
      <c r="N592" s="1"/>
      <c r="O592" s="2"/>
      <c r="P592" s="194"/>
      <c r="Q592" s="343" t="str">
        <f t="shared" si="73"/>
        <v/>
      </c>
      <c r="R592" s="210" t="str">
        <f t="shared" si="74"/>
        <v/>
      </c>
      <c r="S592" s="211" t="str">
        <f t="shared" si="75"/>
        <v/>
      </c>
      <c r="T592" s="215"/>
      <c r="U592" s="213">
        <f t="shared" si="76"/>
        <v>0</v>
      </c>
      <c r="V592" s="217">
        <f t="shared" si="77"/>
        <v>0</v>
      </c>
      <c r="W592" s="215"/>
      <c r="X592" s="215"/>
      <c r="Y592" s="213" t="str">
        <f>IF(AB592="Y",COUNT(#REF!), "")</f>
        <v/>
      </c>
      <c r="Z592" s="32"/>
      <c r="AA592" s="64" t="s">
        <v>1683</v>
      </c>
      <c r="AB592" s="64" t="s">
        <v>72</v>
      </c>
      <c r="AC592" s="65">
        <v>50.585994999999997</v>
      </c>
      <c r="AD592" s="65">
        <v>-127.07911799999999</v>
      </c>
      <c r="AE592" s="65" t="s">
        <v>1684</v>
      </c>
      <c r="AF592" s="64">
        <v>8553</v>
      </c>
      <c r="AG592" s="64" t="s">
        <v>74</v>
      </c>
      <c r="AH592" s="64">
        <v>2328</v>
      </c>
      <c r="AI592" s="64">
        <v>1105</v>
      </c>
      <c r="AJ592" s="64" t="s">
        <v>62</v>
      </c>
      <c r="AK592" s="64" t="s">
        <v>57</v>
      </c>
      <c r="AL592" s="66" t="s">
        <v>62</v>
      </c>
      <c r="AM592" s="66" t="s">
        <v>63</v>
      </c>
      <c r="AN592" s="63" t="str">
        <f t="shared" si="78"/>
        <v>Port McNeill</v>
      </c>
      <c r="AO592" s="67" t="str">
        <f t="shared" si="79"/>
        <v>FALSE</v>
      </c>
      <c r="AP592" s="67" t="str">
        <f t="shared" si="80"/>
        <v>FALSE</v>
      </c>
    </row>
    <row r="593" spans="2:42" x14ac:dyDescent="0.25">
      <c r="B593" s="174">
        <v>8554</v>
      </c>
      <c r="C593" s="6" t="str">
        <f t="shared" si="72"/>
        <v>Sointula</v>
      </c>
      <c r="D593" s="4" t="s">
        <v>62</v>
      </c>
      <c r="E593" s="5" t="s">
        <v>62</v>
      </c>
      <c r="F593" s="5" t="s">
        <v>62</v>
      </c>
      <c r="G593" s="5" t="s">
        <v>2556</v>
      </c>
      <c r="H593" s="5" t="s">
        <v>2547</v>
      </c>
      <c r="I593" s="299"/>
      <c r="J593" s="346"/>
      <c r="K593" s="346"/>
      <c r="L593" s="346"/>
      <c r="M593" s="347"/>
      <c r="N593" s="1"/>
      <c r="O593" s="2"/>
      <c r="P593" s="194"/>
      <c r="Q593" s="343" t="str">
        <f t="shared" si="73"/>
        <v/>
      </c>
      <c r="R593" s="210" t="str">
        <f t="shared" si="74"/>
        <v/>
      </c>
      <c r="S593" s="211" t="str">
        <f t="shared" si="75"/>
        <v/>
      </c>
      <c r="T593" s="215"/>
      <c r="U593" s="213">
        <f t="shared" si="76"/>
        <v>0</v>
      </c>
      <c r="V593" s="217">
        <f t="shared" si="77"/>
        <v>0</v>
      </c>
      <c r="W593" s="215"/>
      <c r="X593" s="215"/>
      <c r="Y593" s="213" t="str">
        <f>IF(AB593="Y",COUNT(#REF!), "")</f>
        <v/>
      </c>
      <c r="Z593" s="32"/>
      <c r="AA593" s="66" t="s">
        <v>2018</v>
      </c>
      <c r="AB593" s="66" t="s">
        <v>72</v>
      </c>
      <c r="AC593" s="68">
        <v>50.633299000000001</v>
      </c>
      <c r="AD593" s="68">
        <v>-127.0167</v>
      </c>
      <c r="AE593" s="65" t="s">
        <v>2019</v>
      </c>
      <c r="AF593" s="66">
        <v>8554</v>
      </c>
      <c r="AG593" s="66" t="s">
        <v>74</v>
      </c>
      <c r="AH593" s="66">
        <v>478</v>
      </c>
      <c r="AI593" s="66">
        <v>292</v>
      </c>
      <c r="AJ593" s="66" t="s">
        <v>57</v>
      </c>
      <c r="AK593" s="66" t="s">
        <v>57</v>
      </c>
      <c r="AL593" s="66" t="s">
        <v>62</v>
      </c>
      <c r="AM593" s="66" t="s">
        <v>63</v>
      </c>
      <c r="AN593" s="63" t="str">
        <f t="shared" si="78"/>
        <v>Sointula</v>
      </c>
      <c r="AO593" s="67" t="str">
        <f t="shared" si="79"/>
        <v>FALSE</v>
      </c>
      <c r="AP593" s="67" t="str">
        <f t="shared" si="80"/>
        <v>FALSE</v>
      </c>
    </row>
    <row r="594" spans="2:42" x14ac:dyDescent="0.25">
      <c r="B594" s="174">
        <v>8555</v>
      </c>
      <c r="C594" s="6" t="str">
        <f t="shared" si="72"/>
        <v>Hyde Creek</v>
      </c>
      <c r="D594" s="4" t="s">
        <v>62</v>
      </c>
      <c r="E594" s="5" t="s">
        <v>62</v>
      </c>
      <c r="F594" s="5" t="s">
        <v>62</v>
      </c>
      <c r="G594" s="5" t="s">
        <v>2556</v>
      </c>
      <c r="H594" s="5" t="s">
        <v>2547</v>
      </c>
      <c r="I594" s="299"/>
      <c r="J594" s="346"/>
      <c r="K594" s="346"/>
      <c r="L594" s="346"/>
      <c r="M594" s="347"/>
      <c r="N594" s="1"/>
      <c r="O594" s="2"/>
      <c r="P594" s="194"/>
      <c r="Q594" s="343" t="str">
        <f t="shared" si="73"/>
        <v/>
      </c>
      <c r="R594" s="210" t="str">
        <f t="shared" si="74"/>
        <v/>
      </c>
      <c r="S594" s="211" t="str">
        <f t="shared" si="75"/>
        <v/>
      </c>
      <c r="T594" s="215"/>
      <c r="U594" s="213">
        <f t="shared" si="76"/>
        <v>0</v>
      </c>
      <c r="V594" s="217">
        <f t="shared" si="77"/>
        <v>0</v>
      </c>
      <c r="W594" s="215"/>
      <c r="X594" s="215"/>
      <c r="Y594" s="213" t="str">
        <f>IF(AB594="Y",COUNT(#REF!), "")</f>
        <v/>
      </c>
      <c r="Z594" s="32"/>
      <c r="AA594" s="64" t="s">
        <v>1023</v>
      </c>
      <c r="AB594" s="66" t="s">
        <v>72</v>
      </c>
      <c r="AC594" s="65">
        <v>50.580454000000003</v>
      </c>
      <c r="AD594" s="65">
        <v>-127.00032899999999</v>
      </c>
      <c r="AE594" s="65" t="s">
        <v>1024</v>
      </c>
      <c r="AF594" s="64">
        <v>8555</v>
      </c>
      <c r="AG594" s="64" t="s">
        <v>74</v>
      </c>
      <c r="AH594" s="64">
        <v>338</v>
      </c>
      <c r="AI594" s="64">
        <v>143</v>
      </c>
      <c r="AJ594" s="64" t="s">
        <v>57</v>
      </c>
      <c r="AK594" s="64" t="s">
        <v>57</v>
      </c>
      <c r="AL594" s="66" t="s">
        <v>62</v>
      </c>
      <c r="AM594" s="66" t="s">
        <v>63</v>
      </c>
      <c r="AN594" s="63" t="str">
        <f t="shared" si="78"/>
        <v>Hyde Creek</v>
      </c>
      <c r="AO594" s="67" t="str">
        <f t="shared" si="79"/>
        <v>FALSE</v>
      </c>
      <c r="AP594" s="67" t="str">
        <f t="shared" si="80"/>
        <v>FALSE</v>
      </c>
    </row>
    <row r="595" spans="2:42" x14ac:dyDescent="0.25">
      <c r="B595" s="174">
        <v>8556</v>
      </c>
      <c r="C595" s="6" t="str">
        <f t="shared" si="72"/>
        <v>Alert Bay</v>
      </c>
      <c r="D595" s="4" t="s">
        <v>57</v>
      </c>
      <c r="E595" s="5" t="s">
        <v>62</v>
      </c>
      <c r="F595" s="5" t="s">
        <v>62</v>
      </c>
      <c r="G595" s="5" t="s">
        <v>2556</v>
      </c>
      <c r="H595" s="5" t="s">
        <v>2547</v>
      </c>
      <c r="I595" s="299"/>
      <c r="J595" s="346"/>
      <c r="K595" s="346"/>
      <c r="L595" s="346"/>
      <c r="M595" s="347"/>
      <c r="N595" s="1"/>
      <c r="O595" s="2"/>
      <c r="P595" s="194"/>
      <c r="Q595" s="343" t="str">
        <f t="shared" si="73"/>
        <v/>
      </c>
      <c r="R595" s="210" t="str">
        <f t="shared" si="74"/>
        <v/>
      </c>
      <c r="S595" s="211" t="str">
        <f t="shared" si="75"/>
        <v/>
      </c>
      <c r="T595" s="215"/>
      <c r="U595" s="213">
        <f t="shared" si="76"/>
        <v>0</v>
      </c>
      <c r="V595" s="217">
        <f t="shared" si="77"/>
        <v>0</v>
      </c>
      <c r="W595" s="215"/>
      <c r="X595" s="215"/>
      <c r="Y595" s="213" t="str">
        <f>IF(AB595="Y",COUNT(#REF!), "")</f>
        <v/>
      </c>
      <c r="Z595" s="32"/>
      <c r="AA595" s="64" t="s">
        <v>115</v>
      </c>
      <c r="AB595" s="64" t="s">
        <v>72</v>
      </c>
      <c r="AC595" s="65">
        <v>50.578901000000002</v>
      </c>
      <c r="AD595" s="65">
        <v>-126.919832</v>
      </c>
      <c r="AE595" s="65" t="s">
        <v>116</v>
      </c>
      <c r="AF595" s="64">
        <v>8556</v>
      </c>
      <c r="AG595" s="64" t="s">
        <v>74</v>
      </c>
      <c r="AH595" s="64">
        <v>294</v>
      </c>
      <c r="AI595" s="64">
        <v>167</v>
      </c>
      <c r="AJ595" s="64" t="s">
        <v>57</v>
      </c>
      <c r="AK595" s="64" t="s">
        <v>62</v>
      </c>
      <c r="AL595" s="66" t="s">
        <v>57</v>
      </c>
      <c r="AM595" s="66" t="s">
        <v>63</v>
      </c>
      <c r="AN595" s="63" t="str">
        <f t="shared" si="78"/>
        <v>Alert Bay</v>
      </c>
      <c r="AO595" s="67" t="str">
        <f t="shared" si="79"/>
        <v>FALSE</v>
      </c>
      <c r="AP595" s="67" t="str">
        <f t="shared" si="80"/>
        <v>FALSE</v>
      </c>
    </row>
    <row r="596" spans="2:42" x14ac:dyDescent="0.25">
      <c r="B596" s="174">
        <v>8557</v>
      </c>
      <c r="C596" s="6" t="str">
        <f t="shared" si="72"/>
        <v>Mitchell Bay</v>
      </c>
      <c r="D596" s="4" t="s">
        <v>57</v>
      </c>
      <c r="E596" s="5" t="s">
        <v>57</v>
      </c>
      <c r="F596" s="5" t="s">
        <v>62</v>
      </c>
      <c r="G596" s="5" t="s">
        <v>2556</v>
      </c>
      <c r="H596" s="5" t="s">
        <v>2547</v>
      </c>
      <c r="I596" s="299"/>
      <c r="J596" s="346"/>
      <c r="K596" s="346"/>
      <c r="L596" s="346"/>
      <c r="M596" s="347"/>
      <c r="N596" s="1"/>
      <c r="O596" s="2"/>
      <c r="P596" s="194"/>
      <c r="Q596" s="343" t="str">
        <f t="shared" si="73"/>
        <v/>
      </c>
      <c r="R596" s="210" t="str">
        <f t="shared" si="74"/>
        <v/>
      </c>
      <c r="S596" s="211" t="str">
        <f t="shared" si="75"/>
        <v/>
      </c>
      <c r="T596" s="215"/>
      <c r="U596" s="213">
        <f t="shared" si="76"/>
        <v>0</v>
      </c>
      <c r="V596" s="217">
        <f t="shared" si="77"/>
        <v>0</v>
      </c>
      <c r="W596" s="215"/>
      <c r="X596" s="215"/>
      <c r="Y596" s="213" t="str">
        <f>IF(AB596="Y",COUNT(#REF!), "")</f>
        <v/>
      </c>
      <c r="Z596" s="32"/>
      <c r="AA596" s="64" t="s">
        <v>1390</v>
      </c>
      <c r="AB596" s="66" t="s">
        <v>72</v>
      </c>
      <c r="AC596" s="65">
        <v>50.633299999999998</v>
      </c>
      <c r="AD596" s="65">
        <v>-126.85</v>
      </c>
      <c r="AE596" s="65" t="s">
        <v>1391</v>
      </c>
      <c r="AF596" s="64">
        <v>8557</v>
      </c>
      <c r="AG596" s="64" t="s">
        <v>74</v>
      </c>
      <c r="AH596" s="64">
        <v>53</v>
      </c>
      <c r="AI596" s="64">
        <v>44</v>
      </c>
      <c r="AJ596" s="64" t="s">
        <v>57</v>
      </c>
      <c r="AK596" s="64" t="s">
        <v>62</v>
      </c>
      <c r="AL596" s="66" t="s">
        <v>62</v>
      </c>
      <c r="AM596" s="66" t="s">
        <v>63</v>
      </c>
      <c r="AN596" s="63" t="str">
        <f t="shared" si="78"/>
        <v>Mitchell Bay</v>
      </c>
      <c r="AO596" s="67" t="str">
        <f t="shared" si="79"/>
        <v>FALSE</v>
      </c>
      <c r="AP596" s="67" t="str">
        <f t="shared" si="80"/>
        <v>FALSE</v>
      </c>
    </row>
    <row r="597" spans="2:42" x14ac:dyDescent="0.25">
      <c r="B597" s="174">
        <v>8559</v>
      </c>
      <c r="C597" s="6" t="str">
        <f t="shared" si="72"/>
        <v>Yreka</v>
      </c>
      <c r="D597" s="4" t="s">
        <v>57</v>
      </c>
      <c r="E597" s="5" t="s">
        <v>57</v>
      </c>
      <c r="F597" s="5" t="s">
        <v>57</v>
      </c>
      <c r="G597" s="5" t="s">
        <v>2556</v>
      </c>
      <c r="H597" s="5" t="s">
        <v>2547</v>
      </c>
      <c r="I597" s="299"/>
      <c r="J597" s="346"/>
      <c r="K597" s="346"/>
      <c r="L597" s="346"/>
      <c r="M597" s="347"/>
      <c r="N597" s="1"/>
      <c r="O597" s="2"/>
      <c r="P597" s="194"/>
      <c r="Q597" s="343" t="str">
        <f t="shared" si="73"/>
        <v/>
      </c>
      <c r="R597" s="210" t="str">
        <f t="shared" si="74"/>
        <v/>
      </c>
      <c r="S597" s="211" t="str">
        <f t="shared" si="75"/>
        <v/>
      </c>
      <c r="T597" s="32"/>
      <c r="U597" s="213">
        <f t="shared" si="76"/>
        <v>0</v>
      </c>
      <c r="V597" s="217">
        <f t="shared" si="77"/>
        <v>0</v>
      </c>
      <c r="W597" s="32"/>
      <c r="X597" s="32"/>
      <c r="Y597" s="213" t="str">
        <f>IF(AB597="Y",COUNT(#REF!), "")</f>
        <v/>
      </c>
      <c r="Z597" s="32"/>
      <c r="AA597" s="66" t="s">
        <v>2482</v>
      </c>
      <c r="AB597" s="66" t="s">
        <v>72</v>
      </c>
      <c r="AC597" s="68">
        <v>50.463813999999999</v>
      </c>
      <c r="AD597" s="68">
        <v>-127.558049</v>
      </c>
      <c r="AE597" s="65" t="s">
        <v>2483</v>
      </c>
      <c r="AF597" s="66">
        <v>8559</v>
      </c>
      <c r="AG597" s="66" t="s">
        <v>74</v>
      </c>
      <c r="AH597" s="66">
        <v>3</v>
      </c>
      <c r="AI597" s="66">
        <v>41</v>
      </c>
      <c r="AJ597" s="66" t="s">
        <v>57</v>
      </c>
      <c r="AK597" s="66" t="s">
        <v>62</v>
      </c>
      <c r="AL597" s="66" t="s">
        <v>62</v>
      </c>
      <c r="AM597" s="66" t="s">
        <v>63</v>
      </c>
      <c r="AN597" s="63" t="str">
        <f t="shared" si="78"/>
        <v>Yreka</v>
      </c>
      <c r="AO597" s="67" t="str">
        <f t="shared" si="79"/>
        <v>FALSE</v>
      </c>
      <c r="AP597" s="67" t="str">
        <f t="shared" si="80"/>
        <v>FALSE</v>
      </c>
    </row>
    <row r="598" spans="2:42" x14ac:dyDescent="0.25">
      <c r="B598" s="174">
        <v>8560</v>
      </c>
      <c r="C598" s="6" t="str">
        <f t="shared" si="72"/>
        <v>Rumble Beach</v>
      </c>
      <c r="D598" s="4" t="s">
        <v>57</v>
      </c>
      <c r="E598" s="5" t="s">
        <v>57</v>
      </c>
      <c r="F598" s="5" t="s">
        <v>62</v>
      </c>
      <c r="G598" s="5" t="s">
        <v>2556</v>
      </c>
      <c r="H598" s="5" t="s">
        <v>2547</v>
      </c>
      <c r="I598" s="299"/>
      <c r="J598" s="346"/>
      <c r="K598" s="346"/>
      <c r="L598" s="346"/>
      <c r="M598" s="347"/>
      <c r="N598" s="1"/>
      <c r="O598" s="2"/>
      <c r="P598" s="194"/>
      <c r="Q598" s="343" t="str">
        <f t="shared" si="73"/>
        <v/>
      </c>
      <c r="R598" s="210" t="str">
        <f t="shared" si="74"/>
        <v/>
      </c>
      <c r="S598" s="211" t="str">
        <f t="shared" si="75"/>
        <v/>
      </c>
      <c r="T598" s="215"/>
      <c r="U598" s="213">
        <f t="shared" si="76"/>
        <v>0</v>
      </c>
      <c r="V598" s="217">
        <f t="shared" si="77"/>
        <v>0</v>
      </c>
      <c r="W598" s="215"/>
      <c r="X598" s="215"/>
      <c r="Y598" s="213" t="str">
        <f>IF(AB598="Y",COUNT(#REF!), "")</f>
        <v/>
      </c>
      <c r="Z598" s="32"/>
      <c r="AA598" s="64" t="s">
        <v>1824</v>
      </c>
      <c r="AB598" s="64" t="s">
        <v>72</v>
      </c>
      <c r="AC598" s="65">
        <v>50.426493000000001</v>
      </c>
      <c r="AD598" s="65">
        <v>-127.48156</v>
      </c>
      <c r="AE598" s="65" t="s">
        <v>1825</v>
      </c>
      <c r="AF598" s="64">
        <v>8560</v>
      </c>
      <c r="AG598" s="64" t="s">
        <v>74</v>
      </c>
      <c r="AH598" s="64">
        <v>598</v>
      </c>
      <c r="AI598" s="64">
        <v>512</v>
      </c>
      <c r="AJ598" s="64" t="s">
        <v>57</v>
      </c>
      <c r="AK598" s="64" t="s">
        <v>62</v>
      </c>
      <c r="AL598" s="66" t="s">
        <v>62</v>
      </c>
      <c r="AM598" s="66" t="s">
        <v>63</v>
      </c>
      <c r="AN598" s="63" t="str">
        <f t="shared" si="78"/>
        <v>Rumble Beach</v>
      </c>
      <c r="AO598" s="67" t="str">
        <f t="shared" si="79"/>
        <v>FALSE</v>
      </c>
      <c r="AP598" s="67" t="str">
        <f t="shared" si="80"/>
        <v>FALSE</v>
      </c>
    </row>
    <row r="599" spans="2:42" x14ac:dyDescent="0.25">
      <c r="B599" s="174">
        <v>8561</v>
      </c>
      <c r="C599" s="6" t="str">
        <f t="shared" si="72"/>
        <v>Port Alice</v>
      </c>
      <c r="D599" s="4" t="s">
        <v>57</v>
      </c>
      <c r="E599" s="5" t="s">
        <v>57</v>
      </c>
      <c r="F599" s="5" t="s">
        <v>62</v>
      </c>
      <c r="G599" s="5" t="s">
        <v>2556</v>
      </c>
      <c r="H599" s="5" t="s">
        <v>2547</v>
      </c>
      <c r="I599" s="299"/>
      <c r="J599" s="346"/>
      <c r="K599" s="346"/>
      <c r="L599" s="346"/>
      <c r="M599" s="347"/>
      <c r="N599" s="1"/>
      <c r="O599" s="2"/>
      <c r="P599" s="194"/>
      <c r="Q599" s="343" t="str">
        <f t="shared" si="73"/>
        <v/>
      </c>
      <c r="R599" s="210" t="str">
        <f t="shared" si="74"/>
        <v/>
      </c>
      <c r="S599" s="211" t="str">
        <f t="shared" si="75"/>
        <v/>
      </c>
      <c r="T599" s="215"/>
      <c r="U599" s="213">
        <f t="shared" si="76"/>
        <v>0</v>
      </c>
      <c r="V599" s="217">
        <f t="shared" si="77"/>
        <v>0</v>
      </c>
      <c r="W599" s="215"/>
      <c r="X599" s="215"/>
      <c r="Y599" s="213" t="str">
        <f>IF(AB599="Y",COUNT(#REF!), "")</f>
        <v/>
      </c>
      <c r="Z599" s="32"/>
      <c r="AA599" s="66" t="s">
        <v>1673</v>
      </c>
      <c r="AB599" s="64" t="s">
        <v>72</v>
      </c>
      <c r="AC599" s="68">
        <v>50.383299999999998</v>
      </c>
      <c r="AD599" s="68">
        <v>-127.44999799999999</v>
      </c>
      <c r="AE599" s="65" t="s">
        <v>1674</v>
      </c>
      <c r="AF599" s="66">
        <v>8561</v>
      </c>
      <c r="AG599" s="66" t="s">
        <v>74</v>
      </c>
      <c r="AH599" s="66">
        <v>1</v>
      </c>
      <c r="AI599" s="66">
        <v>0</v>
      </c>
      <c r="AJ599" s="66" t="s">
        <v>57</v>
      </c>
      <c r="AK599" s="66" t="s">
        <v>62</v>
      </c>
      <c r="AL599" s="66" t="s">
        <v>57</v>
      </c>
      <c r="AM599" s="66" t="s">
        <v>63</v>
      </c>
      <c r="AN599" s="63" t="str">
        <f t="shared" si="78"/>
        <v>Port Alice</v>
      </c>
      <c r="AO599" s="67" t="str">
        <f t="shared" si="79"/>
        <v>FALSE</v>
      </c>
      <c r="AP599" s="67" t="str">
        <f t="shared" si="80"/>
        <v>FALSE</v>
      </c>
    </row>
    <row r="600" spans="2:42" x14ac:dyDescent="0.25">
      <c r="B600" s="174">
        <v>8563</v>
      </c>
      <c r="C600" s="6" t="str">
        <f t="shared" si="72"/>
        <v>Sullivan Bay</v>
      </c>
      <c r="D600" s="4" t="s">
        <v>57</v>
      </c>
      <c r="E600" s="5" t="s">
        <v>57</v>
      </c>
      <c r="F600" s="5" t="s">
        <v>57</v>
      </c>
      <c r="G600" s="5" t="s">
        <v>2556</v>
      </c>
      <c r="H600" s="5" t="s">
        <v>2547</v>
      </c>
      <c r="I600" s="299"/>
      <c r="J600" s="346"/>
      <c r="K600" s="346"/>
      <c r="L600" s="346"/>
      <c r="M600" s="347"/>
      <c r="N600" s="1"/>
      <c r="O600" s="2"/>
      <c r="P600" s="194"/>
      <c r="Q600" s="343" t="str">
        <f t="shared" si="73"/>
        <v/>
      </c>
      <c r="R600" s="210" t="str">
        <f t="shared" si="74"/>
        <v/>
      </c>
      <c r="S600" s="211" t="str">
        <f t="shared" si="75"/>
        <v/>
      </c>
      <c r="T600" s="215"/>
      <c r="U600" s="213">
        <f t="shared" si="76"/>
        <v>0</v>
      </c>
      <c r="V600" s="217">
        <f t="shared" si="77"/>
        <v>0</v>
      </c>
      <c r="W600" s="215"/>
      <c r="X600" s="215"/>
      <c r="Y600" s="213" t="str">
        <f>IF(AB600="Y",COUNT(#REF!), "")</f>
        <v/>
      </c>
      <c r="Z600" s="32"/>
      <c r="AA600" s="66" t="s">
        <v>2105</v>
      </c>
      <c r="AB600" s="66" t="s">
        <v>72</v>
      </c>
      <c r="AC600" s="68">
        <v>50.883301000000003</v>
      </c>
      <c r="AD600" s="68">
        <v>-126.81670099999999</v>
      </c>
      <c r="AE600" s="65" t="s">
        <v>2106</v>
      </c>
      <c r="AF600" s="66">
        <v>8563</v>
      </c>
      <c r="AG600" s="66" t="s">
        <v>74</v>
      </c>
      <c r="AH600" s="66">
        <v>5</v>
      </c>
      <c r="AI600" s="66">
        <v>3</v>
      </c>
      <c r="AJ600" s="66" t="s">
        <v>57</v>
      </c>
      <c r="AK600" s="66" t="s">
        <v>62</v>
      </c>
      <c r="AL600" s="66" t="s">
        <v>57</v>
      </c>
      <c r="AM600" s="66" t="s">
        <v>63</v>
      </c>
      <c r="AN600" s="63" t="str">
        <f t="shared" si="78"/>
        <v>Sullivan Bay</v>
      </c>
      <c r="AO600" s="67" t="str">
        <f t="shared" si="79"/>
        <v>FALSE</v>
      </c>
      <c r="AP600" s="67" t="str">
        <f t="shared" si="80"/>
        <v>FALSE</v>
      </c>
    </row>
    <row r="601" spans="2:42" x14ac:dyDescent="0.25">
      <c r="B601" s="174">
        <v>8564</v>
      </c>
      <c r="C601" s="6" t="str">
        <f t="shared" si="72"/>
        <v>Shawl Bay</v>
      </c>
      <c r="D601" s="4" t="s">
        <v>57</v>
      </c>
      <c r="E601" s="5" t="s">
        <v>57</v>
      </c>
      <c r="F601" s="5" t="s">
        <v>57</v>
      </c>
      <c r="G601" s="5" t="s">
        <v>2556</v>
      </c>
      <c r="H601" s="5" t="s">
        <v>2547</v>
      </c>
      <c r="I601" s="299"/>
      <c r="J601" s="346"/>
      <c r="K601" s="346"/>
      <c r="L601" s="346"/>
      <c r="M601" s="347"/>
      <c r="N601" s="1"/>
      <c r="O601" s="2"/>
      <c r="P601" s="194"/>
      <c r="Q601" s="343" t="str">
        <f t="shared" si="73"/>
        <v/>
      </c>
      <c r="R601" s="210" t="str">
        <f t="shared" si="74"/>
        <v/>
      </c>
      <c r="S601" s="211" t="str">
        <f t="shared" si="75"/>
        <v/>
      </c>
      <c r="T601" s="215"/>
      <c r="U601" s="213">
        <f t="shared" si="76"/>
        <v>0</v>
      </c>
      <c r="V601" s="217">
        <f t="shared" si="77"/>
        <v>0</v>
      </c>
      <c r="W601" s="215"/>
      <c r="X601" s="215"/>
      <c r="Y601" s="213" t="str">
        <f>IF(AB601="Y",COUNT(#REF!), "")</f>
        <v/>
      </c>
      <c r="Z601" s="32"/>
      <c r="AA601" s="64" t="s">
        <v>1907</v>
      </c>
      <c r="AB601" s="64" t="s">
        <v>72</v>
      </c>
      <c r="AC601" s="65">
        <v>50.843285000000002</v>
      </c>
      <c r="AD601" s="65">
        <v>-126.560418</v>
      </c>
      <c r="AE601" s="65" t="s">
        <v>1908</v>
      </c>
      <c r="AF601" s="64">
        <v>8564</v>
      </c>
      <c r="AG601" s="64" t="s">
        <v>74</v>
      </c>
      <c r="AH601" s="64">
        <v>5</v>
      </c>
      <c r="AI601" s="64">
        <v>4</v>
      </c>
      <c r="AJ601" s="64" t="s">
        <v>57</v>
      </c>
      <c r="AK601" s="64" t="s">
        <v>62</v>
      </c>
      <c r="AL601" s="66" t="s">
        <v>62</v>
      </c>
      <c r="AM601" s="66" t="s">
        <v>63</v>
      </c>
      <c r="AN601" s="63" t="str">
        <f t="shared" si="78"/>
        <v>Shawl Bay</v>
      </c>
      <c r="AO601" s="67" t="str">
        <f t="shared" si="79"/>
        <v>FALSE</v>
      </c>
      <c r="AP601" s="67" t="str">
        <f t="shared" si="80"/>
        <v>FALSE</v>
      </c>
    </row>
    <row r="602" spans="2:42" x14ac:dyDescent="0.25">
      <c r="B602" s="174">
        <v>8565</v>
      </c>
      <c r="C602" s="6" t="str">
        <f t="shared" si="72"/>
        <v>Thompson Sound</v>
      </c>
      <c r="D602" s="4" t="s">
        <v>57</v>
      </c>
      <c r="E602" s="5" t="s">
        <v>57</v>
      </c>
      <c r="F602" s="5" t="s">
        <v>57</v>
      </c>
      <c r="G602" s="5" t="s">
        <v>2556</v>
      </c>
      <c r="H602" s="5" t="s">
        <v>2547</v>
      </c>
      <c r="I602" s="299"/>
      <c r="J602" s="346"/>
      <c r="K602" s="346"/>
      <c r="L602" s="346"/>
      <c r="M602" s="347"/>
      <c r="N602" s="1"/>
      <c r="O602" s="2"/>
      <c r="P602" s="194"/>
      <c r="Q602" s="343" t="str">
        <f t="shared" si="73"/>
        <v/>
      </c>
      <c r="R602" s="210" t="str">
        <f t="shared" si="74"/>
        <v/>
      </c>
      <c r="S602" s="211" t="str">
        <f t="shared" si="75"/>
        <v/>
      </c>
      <c r="T602" s="215"/>
      <c r="U602" s="213">
        <f t="shared" si="76"/>
        <v>0</v>
      </c>
      <c r="V602" s="217">
        <f t="shared" si="77"/>
        <v>0</v>
      </c>
      <c r="W602" s="215"/>
      <c r="X602" s="215"/>
      <c r="Y602" s="213" t="str">
        <f>IF(AB602="Y",COUNT(#REF!), "")</f>
        <v/>
      </c>
      <c r="Z602" s="32"/>
      <c r="AA602" s="64" t="s">
        <v>2181</v>
      </c>
      <c r="AB602" s="66" t="s">
        <v>72</v>
      </c>
      <c r="AC602" s="65">
        <v>50.803652</v>
      </c>
      <c r="AD602" s="65">
        <v>-126.008239</v>
      </c>
      <c r="AE602" s="65" t="s">
        <v>2182</v>
      </c>
      <c r="AF602" s="64">
        <v>8565</v>
      </c>
      <c r="AG602" s="64" t="s">
        <v>74</v>
      </c>
      <c r="AH602" s="64">
        <v>3</v>
      </c>
      <c r="AI602" s="64">
        <v>9</v>
      </c>
      <c r="AJ602" s="64" t="s">
        <v>57</v>
      </c>
      <c r="AK602" s="64" t="s">
        <v>62</v>
      </c>
      <c r="AL602" s="66" t="s">
        <v>62</v>
      </c>
      <c r="AM602" s="66" t="s">
        <v>63</v>
      </c>
      <c r="AN602" s="63" t="str">
        <f t="shared" si="78"/>
        <v>Thompson Sound</v>
      </c>
      <c r="AO602" s="67" t="str">
        <f t="shared" si="79"/>
        <v>FALSE</v>
      </c>
      <c r="AP602" s="67" t="str">
        <f t="shared" si="80"/>
        <v>FALSE</v>
      </c>
    </row>
    <row r="603" spans="2:42" x14ac:dyDescent="0.25">
      <c r="B603" s="174">
        <v>8566</v>
      </c>
      <c r="C603" s="6" t="str">
        <f t="shared" si="72"/>
        <v>Woss</v>
      </c>
      <c r="D603" s="4" t="s">
        <v>57</v>
      </c>
      <c r="E603" s="5" t="s">
        <v>62</v>
      </c>
      <c r="F603" s="5" t="s">
        <v>62</v>
      </c>
      <c r="G603" s="5" t="s">
        <v>2556</v>
      </c>
      <c r="H603" s="5" t="s">
        <v>2547</v>
      </c>
      <c r="I603" s="299"/>
      <c r="J603" s="346"/>
      <c r="K603" s="346"/>
      <c r="L603" s="346"/>
      <c r="M603" s="347"/>
      <c r="N603" s="1"/>
      <c r="O603" s="2"/>
      <c r="P603" s="194"/>
      <c r="Q603" s="343" t="str">
        <f t="shared" si="73"/>
        <v/>
      </c>
      <c r="R603" s="210" t="str">
        <f t="shared" si="74"/>
        <v/>
      </c>
      <c r="S603" s="211" t="str">
        <f t="shared" si="75"/>
        <v/>
      </c>
      <c r="T603" s="215"/>
      <c r="U603" s="213">
        <f t="shared" si="76"/>
        <v>0</v>
      </c>
      <c r="V603" s="217">
        <f t="shared" si="77"/>
        <v>0</v>
      </c>
      <c r="W603" s="215"/>
      <c r="X603" s="215"/>
      <c r="Y603" s="213" t="str">
        <f>IF(AB603="Y",COUNT(#REF!), "")</f>
        <v/>
      </c>
      <c r="Z603" s="32"/>
      <c r="AA603" s="66" t="s">
        <v>2446</v>
      </c>
      <c r="AB603" s="66" t="s">
        <v>72</v>
      </c>
      <c r="AC603" s="68">
        <v>50.216700000000003</v>
      </c>
      <c r="AD603" s="68">
        <v>-126.6</v>
      </c>
      <c r="AE603" s="65" t="s">
        <v>2447</v>
      </c>
      <c r="AF603" s="66">
        <v>8566</v>
      </c>
      <c r="AG603" s="66" t="s">
        <v>74</v>
      </c>
      <c r="AH603" s="66">
        <v>189</v>
      </c>
      <c r="AI603" s="66">
        <v>144</v>
      </c>
      <c r="AJ603" s="66" t="s">
        <v>57</v>
      </c>
      <c r="AK603" s="66" t="s">
        <v>62</v>
      </c>
      <c r="AL603" s="66" t="s">
        <v>62</v>
      </c>
      <c r="AM603" s="66" t="s">
        <v>63</v>
      </c>
      <c r="AN603" s="63" t="str">
        <f t="shared" si="78"/>
        <v>Woss</v>
      </c>
      <c r="AO603" s="67" t="str">
        <f t="shared" si="79"/>
        <v>FALSE</v>
      </c>
      <c r="AP603" s="67" t="str">
        <f t="shared" si="80"/>
        <v>FALSE</v>
      </c>
    </row>
    <row r="604" spans="2:42" x14ac:dyDescent="0.25">
      <c r="B604" s="174">
        <v>8567</v>
      </c>
      <c r="C604" s="6" t="str">
        <f t="shared" si="72"/>
        <v>Echo Bay</v>
      </c>
      <c r="D604" s="4" t="s">
        <v>57</v>
      </c>
      <c r="E604" s="5" t="s">
        <v>57</v>
      </c>
      <c r="F604" s="5" t="s">
        <v>57</v>
      </c>
      <c r="G604" s="5" t="s">
        <v>2556</v>
      </c>
      <c r="H604" s="5" t="s">
        <v>2547</v>
      </c>
      <c r="I604" s="299"/>
      <c r="J604" s="346"/>
      <c r="K604" s="346"/>
      <c r="L604" s="346"/>
      <c r="M604" s="347"/>
      <c r="N604" s="1"/>
      <c r="O604" s="2"/>
      <c r="P604" s="194"/>
      <c r="Q604" s="343" t="str">
        <f t="shared" si="73"/>
        <v/>
      </c>
      <c r="R604" s="210" t="str">
        <f t="shared" si="74"/>
        <v/>
      </c>
      <c r="S604" s="211" t="str">
        <f t="shared" si="75"/>
        <v/>
      </c>
      <c r="T604" s="215"/>
      <c r="U604" s="213">
        <f t="shared" si="76"/>
        <v>0</v>
      </c>
      <c r="V604" s="217">
        <f t="shared" si="77"/>
        <v>0</v>
      </c>
      <c r="W604" s="215"/>
      <c r="X604" s="215"/>
      <c r="Y604" s="213" t="str">
        <f>IF(AB604="Y",COUNT(#REF!), "")</f>
        <v/>
      </c>
      <c r="Z604" s="32"/>
      <c r="AA604" s="66" t="s">
        <v>693</v>
      </c>
      <c r="AB604" s="64" t="s">
        <v>72</v>
      </c>
      <c r="AC604" s="68">
        <v>50.748514</v>
      </c>
      <c r="AD604" s="68">
        <v>-126.494018</v>
      </c>
      <c r="AE604" s="65" t="s">
        <v>694</v>
      </c>
      <c r="AF604" s="66">
        <v>8567</v>
      </c>
      <c r="AG604" s="66" t="s">
        <v>74</v>
      </c>
      <c r="AH604" s="66">
        <v>5</v>
      </c>
      <c r="AI604" s="66">
        <v>4</v>
      </c>
      <c r="AJ604" s="66" t="s">
        <v>57</v>
      </c>
      <c r="AK604" s="66" t="s">
        <v>62</v>
      </c>
      <c r="AL604" s="66" t="s">
        <v>62</v>
      </c>
      <c r="AM604" s="66" t="s">
        <v>63</v>
      </c>
      <c r="AN604" s="63" t="str">
        <f t="shared" si="78"/>
        <v>Echo Bay</v>
      </c>
      <c r="AO604" s="67" t="str">
        <f t="shared" si="79"/>
        <v>FALSE</v>
      </c>
      <c r="AP604" s="67" t="str">
        <f t="shared" si="80"/>
        <v>FALSE</v>
      </c>
    </row>
    <row r="605" spans="2:42" x14ac:dyDescent="0.25">
      <c r="B605" s="174">
        <v>8568</v>
      </c>
      <c r="C605" s="6" t="str">
        <f t="shared" si="72"/>
        <v>Minstrel Island</v>
      </c>
      <c r="D605" s="4" t="s">
        <v>57</v>
      </c>
      <c r="E605" s="5" t="s">
        <v>57</v>
      </c>
      <c r="F605" s="5" t="s">
        <v>57</v>
      </c>
      <c r="G605" s="5" t="s">
        <v>2556</v>
      </c>
      <c r="H605" s="5" t="s">
        <v>2547</v>
      </c>
      <c r="I605" s="299"/>
      <c r="J605" s="346"/>
      <c r="K605" s="346"/>
      <c r="L605" s="346"/>
      <c r="M605" s="347"/>
      <c r="N605" s="1"/>
      <c r="O605" s="2"/>
      <c r="P605" s="194"/>
      <c r="Q605" s="343" t="str">
        <f t="shared" si="73"/>
        <v/>
      </c>
      <c r="R605" s="210" t="str">
        <f t="shared" si="74"/>
        <v/>
      </c>
      <c r="S605" s="211" t="str">
        <f t="shared" si="75"/>
        <v/>
      </c>
      <c r="T605" s="215"/>
      <c r="U605" s="213">
        <f t="shared" si="76"/>
        <v>0</v>
      </c>
      <c r="V605" s="217">
        <f t="shared" si="77"/>
        <v>0</v>
      </c>
      <c r="W605" s="215"/>
      <c r="X605" s="215"/>
      <c r="Y605" s="213" t="str">
        <f>IF(AB605="Y",COUNT(#REF!), "")</f>
        <v/>
      </c>
      <c r="Z605" s="32"/>
      <c r="AA605" s="64" t="s">
        <v>1382</v>
      </c>
      <c r="AB605" s="64" t="s">
        <v>72</v>
      </c>
      <c r="AC605" s="65">
        <v>50.615391000000002</v>
      </c>
      <c r="AD605" s="65">
        <v>-126.30780799999999</v>
      </c>
      <c r="AE605" s="65" t="s">
        <v>1383</v>
      </c>
      <c r="AF605" s="64">
        <v>8568</v>
      </c>
      <c r="AG605" s="64" t="s">
        <v>74</v>
      </c>
      <c r="AH605" s="64">
        <v>3</v>
      </c>
      <c r="AI605" s="64">
        <v>9</v>
      </c>
      <c r="AJ605" s="64" t="s">
        <v>57</v>
      </c>
      <c r="AK605" s="64" t="s">
        <v>62</v>
      </c>
      <c r="AL605" s="66" t="s">
        <v>57</v>
      </c>
      <c r="AM605" s="66" t="s">
        <v>63</v>
      </c>
      <c r="AN605" s="63" t="str">
        <f t="shared" si="78"/>
        <v>Minstrel Island</v>
      </c>
      <c r="AO605" s="67" t="str">
        <f t="shared" si="79"/>
        <v>FALSE</v>
      </c>
      <c r="AP605" s="67" t="str">
        <f t="shared" si="80"/>
        <v>FALSE</v>
      </c>
    </row>
    <row r="606" spans="2:42" x14ac:dyDescent="0.25">
      <c r="B606" s="174">
        <v>8569</v>
      </c>
      <c r="C606" s="6" t="str">
        <f t="shared" si="72"/>
        <v>Nimpkish</v>
      </c>
      <c r="D606" s="4" t="s">
        <v>57</v>
      </c>
      <c r="E606" s="5" t="s">
        <v>57</v>
      </c>
      <c r="F606" s="5" t="s">
        <v>57</v>
      </c>
      <c r="G606" s="5" t="s">
        <v>2556</v>
      </c>
      <c r="H606" s="5" t="s">
        <v>2547</v>
      </c>
      <c r="I606" s="299"/>
      <c r="J606" s="346"/>
      <c r="K606" s="346"/>
      <c r="L606" s="346"/>
      <c r="M606" s="347"/>
      <c r="N606" s="1"/>
      <c r="O606" s="2"/>
      <c r="P606" s="194"/>
      <c r="Q606" s="343" t="str">
        <f t="shared" si="73"/>
        <v/>
      </c>
      <c r="R606" s="210" t="str">
        <f t="shared" si="74"/>
        <v/>
      </c>
      <c r="S606" s="211" t="str">
        <f t="shared" si="75"/>
        <v/>
      </c>
      <c r="T606" s="215"/>
      <c r="U606" s="213">
        <f t="shared" si="76"/>
        <v>0</v>
      </c>
      <c r="V606" s="217">
        <f t="shared" si="77"/>
        <v>0</v>
      </c>
      <c r="W606" s="215"/>
      <c r="X606" s="215"/>
      <c r="Y606" s="213" t="str">
        <f>IF(AB606="Y",COUNT(#REF!), "")</f>
        <v/>
      </c>
      <c r="Z606" s="32"/>
      <c r="AA606" s="64" t="s">
        <v>1500</v>
      </c>
      <c r="AB606" s="64" t="s">
        <v>72</v>
      </c>
      <c r="AC606" s="65">
        <v>50.333300000000001</v>
      </c>
      <c r="AD606" s="65">
        <v>-126.916701</v>
      </c>
      <c r="AE606" s="65" t="s">
        <v>1501</v>
      </c>
      <c r="AF606" s="64">
        <v>8569</v>
      </c>
      <c r="AG606" s="64" t="s">
        <v>74</v>
      </c>
      <c r="AH606" s="64">
        <v>0</v>
      </c>
      <c r="AI606" s="64">
        <v>0</v>
      </c>
      <c r="AJ606" s="64" t="s">
        <v>57</v>
      </c>
      <c r="AK606" s="64" t="s">
        <v>62</v>
      </c>
      <c r="AL606" s="66" t="s">
        <v>62</v>
      </c>
      <c r="AM606" s="66" t="s">
        <v>63</v>
      </c>
      <c r="AN606" s="63" t="str">
        <f t="shared" si="78"/>
        <v>Nimpkish</v>
      </c>
      <c r="AO606" s="67" t="str">
        <f t="shared" si="79"/>
        <v>FALSE</v>
      </c>
      <c r="AP606" s="67" t="str">
        <f t="shared" si="80"/>
        <v>FALSE</v>
      </c>
    </row>
    <row r="607" spans="2:42" x14ac:dyDescent="0.25">
      <c r="B607" s="174">
        <v>8570</v>
      </c>
      <c r="C607" s="6" t="str">
        <f t="shared" si="72"/>
        <v>Telegraph Cove</v>
      </c>
      <c r="D607" s="4" t="s">
        <v>57</v>
      </c>
      <c r="E607" s="5" t="s">
        <v>62</v>
      </c>
      <c r="F607" s="5" t="s">
        <v>62</v>
      </c>
      <c r="G607" s="5" t="s">
        <v>2556</v>
      </c>
      <c r="H607" s="5" t="s">
        <v>2547</v>
      </c>
      <c r="I607" s="299"/>
      <c r="J607" s="346"/>
      <c r="K607" s="346"/>
      <c r="L607" s="346"/>
      <c r="M607" s="347"/>
      <c r="N607" s="1"/>
      <c r="O607" s="2"/>
      <c r="P607" s="194"/>
      <c r="Q607" s="343" t="str">
        <f t="shared" si="73"/>
        <v/>
      </c>
      <c r="R607" s="210" t="str">
        <f t="shared" si="74"/>
        <v/>
      </c>
      <c r="S607" s="211" t="str">
        <f t="shared" si="75"/>
        <v/>
      </c>
      <c r="T607" s="215"/>
      <c r="U607" s="213">
        <f t="shared" si="76"/>
        <v>0</v>
      </c>
      <c r="V607" s="217">
        <f t="shared" si="77"/>
        <v>0</v>
      </c>
      <c r="W607" s="215"/>
      <c r="X607" s="215"/>
      <c r="Y607" s="213" t="str">
        <f>IF(AB607="Y",COUNT(#REF!), "")</f>
        <v/>
      </c>
      <c r="Z607" s="32"/>
      <c r="AA607" s="64" t="s">
        <v>2169</v>
      </c>
      <c r="AB607" s="64" t="s">
        <v>72</v>
      </c>
      <c r="AC607" s="65">
        <v>50.545746999999999</v>
      </c>
      <c r="AD607" s="65">
        <v>-126.82751</v>
      </c>
      <c r="AE607" s="65" t="s">
        <v>2170</v>
      </c>
      <c r="AF607" s="64">
        <v>8570</v>
      </c>
      <c r="AG607" s="64" t="s">
        <v>74</v>
      </c>
      <c r="AH607" s="64">
        <v>17</v>
      </c>
      <c r="AI607" s="64">
        <v>21</v>
      </c>
      <c r="AJ607" s="64" t="s">
        <v>57</v>
      </c>
      <c r="AK607" s="64" t="s">
        <v>62</v>
      </c>
      <c r="AL607" s="66" t="s">
        <v>57</v>
      </c>
      <c r="AM607" s="66" t="s">
        <v>63</v>
      </c>
      <c r="AN607" s="63" t="str">
        <f t="shared" si="78"/>
        <v>Telegraph Cove</v>
      </c>
      <c r="AO607" s="67" t="str">
        <f t="shared" si="79"/>
        <v>FALSE</v>
      </c>
      <c r="AP607" s="67" t="str">
        <f t="shared" si="80"/>
        <v>FALSE</v>
      </c>
    </row>
    <row r="608" spans="2:42" x14ac:dyDescent="0.25">
      <c r="B608" s="174">
        <v>8572</v>
      </c>
      <c r="C608" s="6" t="str">
        <f t="shared" si="72"/>
        <v>Zeballos</v>
      </c>
      <c r="D608" s="4" t="s">
        <v>57</v>
      </c>
      <c r="E608" s="5" t="s">
        <v>57</v>
      </c>
      <c r="F608" s="5" t="s">
        <v>57</v>
      </c>
      <c r="G608" s="5" t="s">
        <v>2549</v>
      </c>
      <c r="H608" s="5" t="s">
        <v>2547</v>
      </c>
      <c r="I608" s="299"/>
      <c r="J608" s="346"/>
      <c r="K608" s="346"/>
      <c r="L608" s="346"/>
      <c r="M608" s="347"/>
      <c r="N608" s="1"/>
      <c r="O608" s="2"/>
      <c r="P608" s="194"/>
      <c r="Q608" s="343" t="str">
        <f t="shared" si="73"/>
        <v/>
      </c>
      <c r="R608" s="210" t="str">
        <f t="shared" si="74"/>
        <v/>
      </c>
      <c r="S608" s="211" t="str">
        <f t="shared" si="75"/>
        <v/>
      </c>
      <c r="T608" s="32"/>
      <c r="U608" s="213">
        <f t="shared" si="76"/>
        <v>0</v>
      </c>
      <c r="V608" s="217">
        <f t="shared" si="77"/>
        <v>0</v>
      </c>
      <c r="W608" s="32"/>
      <c r="X608" s="32"/>
      <c r="Y608" s="213" t="str">
        <f>IF(AB608="Y",COUNT(#REF!), "")</f>
        <v/>
      </c>
      <c r="Z608" s="32"/>
      <c r="AA608" s="64" t="s">
        <v>2488</v>
      </c>
      <c r="AB608" s="66" t="s">
        <v>72</v>
      </c>
      <c r="AC608" s="65">
        <v>49.987006000000001</v>
      </c>
      <c r="AD608" s="65">
        <v>-126.847155</v>
      </c>
      <c r="AE608" s="65" t="s">
        <v>2489</v>
      </c>
      <c r="AF608" s="64">
        <v>8572</v>
      </c>
      <c r="AG608" s="64" t="s">
        <v>74</v>
      </c>
      <c r="AH608" s="64">
        <v>200</v>
      </c>
      <c r="AI608" s="64">
        <v>134</v>
      </c>
      <c r="AJ608" s="64" t="s">
        <v>57</v>
      </c>
      <c r="AK608" s="64" t="s">
        <v>62</v>
      </c>
      <c r="AL608" s="66" t="s">
        <v>62</v>
      </c>
      <c r="AM608" s="66" t="s">
        <v>63</v>
      </c>
      <c r="AN608" s="63" t="str">
        <f t="shared" si="78"/>
        <v>Zeballos</v>
      </c>
      <c r="AO608" s="67" t="str">
        <f t="shared" si="79"/>
        <v>FALSE</v>
      </c>
      <c r="AP608" s="67" t="str">
        <f t="shared" si="80"/>
        <v>FALSE</v>
      </c>
    </row>
    <row r="609" spans="2:42" x14ac:dyDescent="0.25">
      <c r="B609" s="174">
        <v>8574</v>
      </c>
      <c r="C609" s="6" t="str">
        <f t="shared" si="72"/>
        <v>Ehatis 11 (Ehattesaht)</v>
      </c>
      <c r="D609" s="4" t="s">
        <v>57</v>
      </c>
      <c r="E609" s="5" t="s">
        <v>57</v>
      </c>
      <c r="F609" s="5" t="s">
        <v>57</v>
      </c>
      <c r="G609" s="5" t="s">
        <v>2549</v>
      </c>
      <c r="H609" s="5" t="s">
        <v>2547</v>
      </c>
      <c r="I609" s="299"/>
      <c r="J609" s="346"/>
      <c r="K609" s="346"/>
      <c r="L609" s="346"/>
      <c r="M609" s="347"/>
      <c r="N609" s="1"/>
      <c r="O609" s="2"/>
      <c r="P609" s="194"/>
      <c r="Q609" s="343" t="str">
        <f t="shared" si="73"/>
        <v/>
      </c>
      <c r="R609" s="210" t="str">
        <f t="shared" si="74"/>
        <v/>
      </c>
      <c r="S609" s="211" t="str">
        <f t="shared" si="75"/>
        <v/>
      </c>
      <c r="T609" s="215"/>
      <c r="U609" s="213">
        <f t="shared" si="76"/>
        <v>0</v>
      </c>
      <c r="V609" s="217">
        <f t="shared" si="77"/>
        <v>0</v>
      </c>
      <c r="W609" s="215"/>
      <c r="X609" s="215"/>
      <c r="Y609" s="213" t="str">
        <f>IF(AB609="Y",COUNT(#REF!), "")</f>
        <v/>
      </c>
      <c r="Z609" s="32"/>
      <c r="AA609" s="66" t="s">
        <v>705</v>
      </c>
      <c r="AB609" s="66" t="s">
        <v>72</v>
      </c>
      <c r="AC609" s="68">
        <v>49.982799999999997</v>
      </c>
      <c r="AD609" s="68">
        <v>-126.859674</v>
      </c>
      <c r="AE609" s="65" t="s">
        <v>706</v>
      </c>
      <c r="AF609" s="66">
        <v>8574</v>
      </c>
      <c r="AG609" s="66" t="s">
        <v>74</v>
      </c>
      <c r="AH609" s="66">
        <v>200</v>
      </c>
      <c r="AI609" s="66">
        <v>134</v>
      </c>
      <c r="AJ609" s="66" t="s">
        <v>57</v>
      </c>
      <c r="AK609" s="66" t="s">
        <v>62</v>
      </c>
      <c r="AL609" s="66" t="s">
        <v>62</v>
      </c>
      <c r="AM609" s="66" t="s">
        <v>63</v>
      </c>
      <c r="AN609" s="63" t="str">
        <f t="shared" si="78"/>
        <v>Ehatis 11 (Ehattesaht)</v>
      </c>
      <c r="AO609" s="67" t="str">
        <f t="shared" si="79"/>
        <v>FALSE</v>
      </c>
      <c r="AP609" s="67" t="str">
        <f t="shared" si="80"/>
        <v>FALSE</v>
      </c>
    </row>
    <row r="610" spans="2:42" x14ac:dyDescent="0.25">
      <c r="B610" s="174">
        <v>8575</v>
      </c>
      <c r="C610" s="6" t="str">
        <f t="shared" ref="C610:C673" si="81">HYPERLINK(AE610,AN610)</f>
        <v>Queens Cove</v>
      </c>
      <c r="D610" s="4" t="s">
        <v>57</v>
      </c>
      <c r="E610" s="5" t="s">
        <v>57</v>
      </c>
      <c r="F610" s="5" t="s">
        <v>57</v>
      </c>
      <c r="G610" s="5" t="s">
        <v>2549</v>
      </c>
      <c r="H610" s="5" t="s">
        <v>2547</v>
      </c>
      <c r="I610" s="299"/>
      <c r="J610" s="346"/>
      <c r="K610" s="346"/>
      <c r="L610" s="346"/>
      <c r="M610" s="347"/>
      <c r="N610" s="1"/>
      <c r="O610" s="2"/>
      <c r="P610" s="194"/>
      <c r="Q610" s="343" t="str">
        <f t="shared" ref="Q610:Q673" si="82">IF(L610="","",
IF(SUM((J610*L610)/M610)&lt;=N610,"Sufficient Capacity",
IF(SUM((J610*L610)/M610)&gt;N610,"Not Enough Capacity","Error")))</f>
        <v/>
      </c>
      <c r="R610" s="210" t="str">
        <f t="shared" ref="R610:R673" si="83">IF(OR(ISBLANK(J610),ISBLANK(L610),ISBLANK(M610)), "",(J610*L610/M610))</f>
        <v/>
      </c>
      <c r="S610" s="211" t="str">
        <f t="shared" ref="S610:S673" si="84">IF(AND(COUNT(N610,R610)=2, OR($O$10="Last-Mile", $O$10="Transport &amp; Last-Mile")), N610-R610, "")</f>
        <v/>
      </c>
      <c r="T610" s="215"/>
      <c r="U610" s="213">
        <f t="shared" ref="U610:U673" si="85">IF(AND(AB610="Y",I610&lt;&gt;""),1,0)</f>
        <v>0</v>
      </c>
      <c r="V610" s="217">
        <f t="shared" ref="V610:V673" si="86">IF(AND(AB610="Y",I610="Last-Mile &amp; Transport"),1,0)</f>
        <v>0</v>
      </c>
      <c r="W610" s="215"/>
      <c r="X610" s="215"/>
      <c r="Y610" s="213" t="str">
        <f>IF(AB610="Y",COUNT(#REF!), "")</f>
        <v/>
      </c>
      <c r="Z610" s="32"/>
      <c r="AA610" s="66" t="s">
        <v>1734</v>
      </c>
      <c r="AB610" s="66" t="s">
        <v>72</v>
      </c>
      <c r="AC610" s="68">
        <v>49.884993000000001</v>
      </c>
      <c r="AD610" s="68">
        <v>-126.985584</v>
      </c>
      <c r="AE610" s="65" t="s">
        <v>1735</v>
      </c>
      <c r="AF610" s="66">
        <v>8575</v>
      </c>
      <c r="AG610" s="66" t="s">
        <v>74</v>
      </c>
      <c r="AH610" s="66">
        <v>4</v>
      </c>
      <c r="AI610" s="66">
        <v>13</v>
      </c>
      <c r="AJ610" s="66" t="s">
        <v>57</v>
      </c>
      <c r="AK610" s="66" t="s">
        <v>62</v>
      </c>
      <c r="AL610" s="66" t="s">
        <v>62</v>
      </c>
      <c r="AM610" s="66" t="s">
        <v>63</v>
      </c>
      <c r="AN610" s="63" t="str">
        <f t="shared" ref="AN610:AN673" si="87">IF(AB610="Y", CONCATENATE(AA610,"*"), AA610)</f>
        <v>Queens Cove</v>
      </c>
      <c r="AO610" s="67" t="str">
        <f t="shared" ref="AO610:AO673" si="88">IF(I610="Last-Mile","TRUE",IF(I610="Transport &amp; Last-Mile","TRUE","FALSE"))</f>
        <v>FALSE</v>
      </c>
      <c r="AP610" s="67" t="str">
        <f t="shared" ref="AP610:AP673" si="89">IF(I610="Transport","TRUE",IF(I610="Transport &amp; Last-Mile","TRUE","FALSE"))</f>
        <v>FALSE</v>
      </c>
    </row>
    <row r="611" spans="2:42" x14ac:dyDescent="0.25">
      <c r="B611" s="174">
        <v>8577</v>
      </c>
      <c r="C611" s="6" t="str">
        <f t="shared" si="81"/>
        <v>Tahsis</v>
      </c>
      <c r="D611" s="4" t="s">
        <v>57</v>
      </c>
      <c r="E611" s="5" t="s">
        <v>57</v>
      </c>
      <c r="F611" s="5" t="s">
        <v>57</v>
      </c>
      <c r="G611" s="5" t="s">
        <v>2549</v>
      </c>
      <c r="H611" s="5" t="s">
        <v>2547</v>
      </c>
      <c r="I611" s="299"/>
      <c r="J611" s="346"/>
      <c r="K611" s="346"/>
      <c r="L611" s="346"/>
      <c r="M611" s="347"/>
      <c r="N611" s="1"/>
      <c r="O611" s="2"/>
      <c r="P611" s="194"/>
      <c r="Q611" s="343" t="str">
        <f t="shared" si="82"/>
        <v/>
      </c>
      <c r="R611" s="210" t="str">
        <f t="shared" si="83"/>
        <v/>
      </c>
      <c r="S611" s="211" t="str">
        <f t="shared" si="84"/>
        <v/>
      </c>
      <c r="T611" s="215"/>
      <c r="U611" s="213">
        <f t="shared" si="85"/>
        <v>0</v>
      </c>
      <c r="V611" s="217">
        <f t="shared" si="86"/>
        <v>0</v>
      </c>
      <c r="W611" s="215"/>
      <c r="X611" s="215"/>
      <c r="Y611" s="213" t="str">
        <f>IF(AB611="Y",COUNT(#REF!), "")</f>
        <v/>
      </c>
      <c r="Z611" s="32"/>
      <c r="AA611" s="66" t="s">
        <v>2143</v>
      </c>
      <c r="AB611" s="64" t="s">
        <v>72</v>
      </c>
      <c r="AC611" s="68">
        <v>49.930295000000001</v>
      </c>
      <c r="AD611" s="68">
        <v>-126.654712</v>
      </c>
      <c r="AE611" s="65" t="s">
        <v>2144</v>
      </c>
      <c r="AF611" s="66">
        <v>8577</v>
      </c>
      <c r="AG611" s="66" t="s">
        <v>74</v>
      </c>
      <c r="AH611" s="66">
        <v>248</v>
      </c>
      <c r="AI611" s="66">
        <v>400</v>
      </c>
      <c r="AJ611" s="66" t="s">
        <v>57</v>
      </c>
      <c r="AK611" s="66" t="s">
        <v>62</v>
      </c>
      <c r="AL611" s="66" t="s">
        <v>62</v>
      </c>
      <c r="AM611" s="66" t="s">
        <v>63</v>
      </c>
      <c r="AN611" s="63" t="str">
        <f t="shared" si="87"/>
        <v>Tahsis</v>
      </c>
      <c r="AO611" s="67" t="str">
        <f t="shared" si="88"/>
        <v>FALSE</v>
      </c>
      <c r="AP611" s="67" t="str">
        <f t="shared" si="89"/>
        <v>FALSE</v>
      </c>
    </row>
    <row r="612" spans="2:42" x14ac:dyDescent="0.25">
      <c r="B612" s="174">
        <v>8578</v>
      </c>
      <c r="C612" s="6" t="str">
        <f t="shared" si="81"/>
        <v>Yuquot*</v>
      </c>
      <c r="D612" s="4" t="s">
        <v>57</v>
      </c>
      <c r="E612" s="5" t="s">
        <v>57</v>
      </c>
      <c r="F612" s="5" t="s">
        <v>57</v>
      </c>
      <c r="G612" s="5" t="s">
        <v>2549</v>
      </c>
      <c r="H612" s="5" t="s">
        <v>2547</v>
      </c>
      <c r="I612" s="299"/>
      <c r="J612" s="346"/>
      <c r="K612" s="346"/>
      <c r="L612" s="346"/>
      <c r="M612" s="347"/>
      <c r="N612" s="1"/>
      <c r="O612" s="2"/>
      <c r="P612" s="194"/>
      <c r="Q612" s="343" t="str">
        <f t="shared" si="82"/>
        <v/>
      </c>
      <c r="R612" s="210" t="str">
        <f t="shared" si="83"/>
        <v/>
      </c>
      <c r="S612" s="211" t="str">
        <f t="shared" si="84"/>
        <v/>
      </c>
      <c r="T612" s="32"/>
      <c r="U612" s="213">
        <f t="shared" si="85"/>
        <v>0</v>
      </c>
      <c r="V612" s="217">
        <f t="shared" si="86"/>
        <v>0</v>
      </c>
      <c r="W612" s="32"/>
      <c r="X612" s="32"/>
      <c r="Y612" s="213">
        <f>IF(AB612="Y",COUNT(#REF!), "")</f>
        <v>0</v>
      </c>
      <c r="Z612" s="32"/>
      <c r="AA612" s="64" t="s">
        <v>2484</v>
      </c>
      <c r="AB612" s="64" t="s">
        <v>59</v>
      </c>
      <c r="AC612" s="65">
        <v>49.591766999999997</v>
      </c>
      <c r="AD612" s="65">
        <v>-126.61865400000001</v>
      </c>
      <c r="AE612" s="65" t="s">
        <v>2485</v>
      </c>
      <c r="AF612" s="64">
        <v>8578</v>
      </c>
      <c r="AG612" s="64" t="s">
        <v>66</v>
      </c>
      <c r="AH612" s="64">
        <v>5</v>
      </c>
      <c r="AI612" s="64">
        <v>2</v>
      </c>
      <c r="AJ612" s="64" t="s">
        <v>57</v>
      </c>
      <c r="AK612" s="64" t="s">
        <v>62</v>
      </c>
      <c r="AL612" s="66" t="s">
        <v>62</v>
      </c>
      <c r="AM612" s="66" t="s">
        <v>63</v>
      </c>
      <c r="AN612" s="63" t="str">
        <f t="shared" si="87"/>
        <v>Yuquot*</v>
      </c>
      <c r="AO612" s="67" t="str">
        <f t="shared" si="88"/>
        <v>FALSE</v>
      </c>
      <c r="AP612" s="67" t="str">
        <f t="shared" si="89"/>
        <v>FALSE</v>
      </c>
    </row>
    <row r="613" spans="2:42" x14ac:dyDescent="0.25">
      <c r="B613" s="174">
        <v>8579</v>
      </c>
      <c r="C613" s="6" t="str">
        <f t="shared" si="81"/>
        <v>Nootka</v>
      </c>
      <c r="D613" s="4" t="s">
        <v>57</v>
      </c>
      <c r="E613" s="5" t="s">
        <v>57</v>
      </c>
      <c r="F613" s="5" t="s">
        <v>57</v>
      </c>
      <c r="G613" s="5" t="s">
        <v>2549</v>
      </c>
      <c r="H613" s="5" t="s">
        <v>2547</v>
      </c>
      <c r="I613" s="299"/>
      <c r="J613" s="346"/>
      <c r="K613" s="346"/>
      <c r="L613" s="346"/>
      <c r="M613" s="347"/>
      <c r="N613" s="1"/>
      <c r="O613" s="2"/>
      <c r="P613" s="194"/>
      <c r="Q613" s="343" t="str">
        <f t="shared" si="82"/>
        <v/>
      </c>
      <c r="R613" s="210" t="str">
        <f t="shared" si="83"/>
        <v/>
      </c>
      <c r="S613" s="211" t="str">
        <f t="shared" si="84"/>
        <v/>
      </c>
      <c r="T613" s="215"/>
      <c r="U613" s="213">
        <f t="shared" si="85"/>
        <v>0</v>
      </c>
      <c r="V613" s="217">
        <f t="shared" si="86"/>
        <v>0</v>
      </c>
      <c r="W613" s="215"/>
      <c r="X613" s="215"/>
      <c r="Y613" s="213" t="str">
        <f>IF(AB613="Y",COUNT(#REF!), "")</f>
        <v/>
      </c>
      <c r="Z613" s="32"/>
      <c r="AA613" s="64" t="s">
        <v>1508</v>
      </c>
      <c r="AB613" s="64" t="s">
        <v>72</v>
      </c>
      <c r="AC613" s="65">
        <v>49.624775</v>
      </c>
      <c r="AD613" s="65">
        <v>-126.627196</v>
      </c>
      <c r="AE613" s="65" t="s">
        <v>1509</v>
      </c>
      <c r="AF613" s="64">
        <v>8579</v>
      </c>
      <c r="AG613" s="64" t="s">
        <v>74</v>
      </c>
      <c r="AH613" s="64">
        <v>4</v>
      </c>
      <c r="AI613" s="64">
        <v>3</v>
      </c>
      <c r="AJ613" s="64" t="s">
        <v>57</v>
      </c>
      <c r="AK613" s="64" t="s">
        <v>62</v>
      </c>
      <c r="AL613" s="66" t="s">
        <v>62</v>
      </c>
      <c r="AM613" s="66" t="s">
        <v>63</v>
      </c>
      <c r="AN613" s="63" t="str">
        <f t="shared" si="87"/>
        <v>Nootka</v>
      </c>
      <c r="AO613" s="67" t="str">
        <f t="shared" si="88"/>
        <v>FALSE</v>
      </c>
      <c r="AP613" s="67" t="str">
        <f t="shared" si="89"/>
        <v>FALSE</v>
      </c>
    </row>
    <row r="614" spans="2:42" x14ac:dyDescent="0.25">
      <c r="B614" s="174">
        <v>8580</v>
      </c>
      <c r="C614" s="6" t="str">
        <f t="shared" si="81"/>
        <v>Kendrick Camp</v>
      </c>
      <c r="D614" s="4" t="s">
        <v>57</v>
      </c>
      <c r="E614" s="5" t="s">
        <v>57</v>
      </c>
      <c r="F614" s="5" t="s">
        <v>57</v>
      </c>
      <c r="G614" s="5" t="s">
        <v>2549</v>
      </c>
      <c r="H614" s="5" t="s">
        <v>2547</v>
      </c>
      <c r="I614" s="299"/>
      <c r="J614" s="346"/>
      <c r="K614" s="346"/>
      <c r="L614" s="346"/>
      <c r="M614" s="347"/>
      <c r="N614" s="1"/>
      <c r="O614" s="2"/>
      <c r="P614" s="194"/>
      <c r="Q614" s="343" t="str">
        <f t="shared" si="82"/>
        <v/>
      </c>
      <c r="R614" s="210" t="str">
        <f t="shared" si="83"/>
        <v/>
      </c>
      <c r="S614" s="211" t="str">
        <f t="shared" si="84"/>
        <v/>
      </c>
      <c r="T614" s="215"/>
      <c r="U614" s="213">
        <f t="shared" si="85"/>
        <v>0</v>
      </c>
      <c r="V614" s="217">
        <f t="shared" si="86"/>
        <v>0</v>
      </c>
      <c r="W614" s="215"/>
      <c r="X614" s="215"/>
      <c r="Y614" s="213" t="str">
        <f>IF(AB614="Y",COUNT(#REF!), "")</f>
        <v/>
      </c>
      <c r="Z614" s="32"/>
      <c r="AA614" s="64" t="s">
        <v>1066</v>
      </c>
      <c r="AB614" s="66" t="s">
        <v>72</v>
      </c>
      <c r="AC614" s="65">
        <v>49.724381999999999</v>
      </c>
      <c r="AD614" s="65">
        <v>-126.650747</v>
      </c>
      <c r="AE614" s="65" t="s">
        <v>1067</v>
      </c>
      <c r="AF614" s="64">
        <v>8580</v>
      </c>
      <c r="AG614" s="64" t="s">
        <v>74</v>
      </c>
      <c r="AH614" s="64">
        <v>4</v>
      </c>
      <c r="AI614" s="64">
        <v>3</v>
      </c>
      <c r="AJ614" s="64" t="s">
        <v>57</v>
      </c>
      <c r="AK614" s="64" t="s">
        <v>62</v>
      </c>
      <c r="AL614" s="66" t="s">
        <v>62</v>
      </c>
      <c r="AM614" s="66" t="s">
        <v>63</v>
      </c>
      <c r="AN614" s="63" t="str">
        <f t="shared" si="87"/>
        <v>Kendrick Camp</v>
      </c>
      <c r="AO614" s="67" t="str">
        <f t="shared" si="88"/>
        <v>FALSE</v>
      </c>
      <c r="AP614" s="67" t="str">
        <f t="shared" si="89"/>
        <v>FALSE</v>
      </c>
    </row>
    <row r="615" spans="2:42" x14ac:dyDescent="0.25">
      <c r="B615" s="174">
        <v>8581</v>
      </c>
      <c r="C615" s="6" t="str">
        <f t="shared" si="81"/>
        <v>Blowhole</v>
      </c>
      <c r="D615" s="4" t="s">
        <v>57</v>
      </c>
      <c r="E615" s="5" t="s">
        <v>57</v>
      </c>
      <c r="F615" s="5" t="s">
        <v>57</v>
      </c>
      <c r="G615" s="5" t="s">
        <v>2549</v>
      </c>
      <c r="H615" s="5" t="s">
        <v>2547</v>
      </c>
      <c r="I615" s="299"/>
      <c r="J615" s="346"/>
      <c r="K615" s="346"/>
      <c r="L615" s="346"/>
      <c r="M615" s="347"/>
      <c r="N615" s="1"/>
      <c r="O615" s="2"/>
      <c r="P615" s="194"/>
      <c r="Q615" s="343" t="str">
        <f t="shared" si="82"/>
        <v/>
      </c>
      <c r="R615" s="210" t="str">
        <f t="shared" si="83"/>
        <v/>
      </c>
      <c r="S615" s="211" t="str">
        <f t="shared" si="84"/>
        <v/>
      </c>
      <c r="T615" s="215"/>
      <c r="U615" s="213">
        <f t="shared" si="85"/>
        <v>0</v>
      </c>
      <c r="V615" s="217">
        <f t="shared" si="86"/>
        <v>0</v>
      </c>
      <c r="W615" s="215"/>
      <c r="X615" s="215"/>
      <c r="Y615" s="213" t="str">
        <f>IF(AB615="Y",COUNT(#REF!), "")</f>
        <v/>
      </c>
      <c r="Z615" s="32"/>
      <c r="AA615" s="64" t="s">
        <v>271</v>
      </c>
      <c r="AB615" s="64" t="s">
        <v>72</v>
      </c>
      <c r="AC615" s="65">
        <v>49.8292</v>
      </c>
      <c r="AD615" s="65">
        <v>-126.6764</v>
      </c>
      <c r="AE615" s="65" t="s">
        <v>272</v>
      </c>
      <c r="AF615" s="64">
        <v>8581</v>
      </c>
      <c r="AG615" s="64" t="s">
        <v>74</v>
      </c>
      <c r="AH615" s="64">
        <v>4</v>
      </c>
      <c r="AI615" s="64">
        <v>3</v>
      </c>
      <c r="AJ615" s="64" t="s">
        <v>57</v>
      </c>
      <c r="AK615" s="64" t="s">
        <v>62</v>
      </c>
      <c r="AL615" s="66" t="s">
        <v>62</v>
      </c>
      <c r="AM615" s="66" t="s">
        <v>63</v>
      </c>
      <c r="AN615" s="63" t="str">
        <f t="shared" si="87"/>
        <v>Blowhole</v>
      </c>
      <c r="AO615" s="67" t="str">
        <f t="shared" si="88"/>
        <v>FALSE</v>
      </c>
      <c r="AP615" s="67" t="str">
        <f t="shared" si="89"/>
        <v>FALSE</v>
      </c>
    </row>
    <row r="616" spans="2:42" x14ac:dyDescent="0.25">
      <c r="B616" s="174">
        <v>8582</v>
      </c>
      <c r="C616" s="6" t="str">
        <f t="shared" si="81"/>
        <v>Ceepeecee</v>
      </c>
      <c r="D616" s="4" t="s">
        <v>57</v>
      </c>
      <c r="E616" s="5" t="s">
        <v>57</v>
      </c>
      <c r="F616" s="5" t="s">
        <v>57</v>
      </c>
      <c r="G616" s="5" t="s">
        <v>2549</v>
      </c>
      <c r="H616" s="5" t="s">
        <v>2547</v>
      </c>
      <c r="I616" s="299"/>
      <c r="J616" s="346"/>
      <c r="K616" s="346"/>
      <c r="L616" s="346"/>
      <c r="M616" s="347"/>
      <c r="N616" s="1"/>
      <c r="O616" s="2"/>
      <c r="P616" s="194"/>
      <c r="Q616" s="343" t="str">
        <f t="shared" si="82"/>
        <v/>
      </c>
      <c r="R616" s="210" t="str">
        <f t="shared" si="83"/>
        <v/>
      </c>
      <c r="S616" s="211" t="str">
        <f t="shared" si="84"/>
        <v/>
      </c>
      <c r="T616" s="215"/>
      <c r="U616" s="213">
        <f t="shared" si="85"/>
        <v>0</v>
      </c>
      <c r="V616" s="217">
        <f t="shared" si="86"/>
        <v>0</v>
      </c>
      <c r="W616" s="215"/>
      <c r="X616" s="215"/>
      <c r="Y616" s="213" t="str">
        <f>IF(AB616="Y",COUNT(#REF!), "")</f>
        <v/>
      </c>
      <c r="Z616" s="32"/>
      <c r="AA616" s="66" t="s">
        <v>431</v>
      </c>
      <c r="AB616" s="64" t="s">
        <v>72</v>
      </c>
      <c r="AC616" s="68">
        <v>49.873235000000001</v>
      </c>
      <c r="AD616" s="68">
        <v>-126.71103600000001</v>
      </c>
      <c r="AE616" s="65" t="s">
        <v>432</v>
      </c>
      <c r="AF616" s="66">
        <v>8582</v>
      </c>
      <c r="AG616" s="66" t="s">
        <v>74</v>
      </c>
      <c r="AH616" s="66">
        <v>8</v>
      </c>
      <c r="AI616" s="66">
        <v>7</v>
      </c>
      <c r="AJ616" s="66" t="s">
        <v>57</v>
      </c>
      <c r="AK616" s="66" t="s">
        <v>62</v>
      </c>
      <c r="AL616" s="66" t="s">
        <v>62</v>
      </c>
      <c r="AM616" s="66" t="s">
        <v>63</v>
      </c>
      <c r="AN616" s="63" t="str">
        <f t="shared" si="87"/>
        <v>Ceepeecee</v>
      </c>
      <c r="AO616" s="67" t="str">
        <f t="shared" si="88"/>
        <v>FALSE</v>
      </c>
      <c r="AP616" s="67" t="str">
        <f t="shared" si="89"/>
        <v>FALSE</v>
      </c>
    </row>
    <row r="617" spans="2:42" x14ac:dyDescent="0.25">
      <c r="B617" s="174">
        <v>8583</v>
      </c>
      <c r="C617" s="6" t="str">
        <f t="shared" si="81"/>
        <v>Esperanza</v>
      </c>
      <c r="D617" s="4" t="s">
        <v>57</v>
      </c>
      <c r="E617" s="5" t="s">
        <v>57</v>
      </c>
      <c r="F617" s="5" t="s">
        <v>57</v>
      </c>
      <c r="G617" s="5" t="s">
        <v>2549</v>
      </c>
      <c r="H617" s="5" t="s">
        <v>2547</v>
      </c>
      <c r="I617" s="299"/>
      <c r="J617" s="346"/>
      <c r="K617" s="346"/>
      <c r="L617" s="346"/>
      <c r="M617" s="347"/>
      <c r="N617" s="1"/>
      <c r="O617" s="2"/>
      <c r="P617" s="194"/>
      <c r="Q617" s="343" t="str">
        <f t="shared" si="82"/>
        <v/>
      </c>
      <c r="R617" s="210" t="str">
        <f t="shared" si="83"/>
        <v/>
      </c>
      <c r="S617" s="211" t="str">
        <f t="shared" si="84"/>
        <v/>
      </c>
      <c r="T617" s="215"/>
      <c r="U617" s="213">
        <f t="shared" si="85"/>
        <v>0</v>
      </c>
      <c r="V617" s="217">
        <f t="shared" si="86"/>
        <v>0</v>
      </c>
      <c r="W617" s="215"/>
      <c r="X617" s="215"/>
      <c r="Y617" s="213" t="str">
        <f>IF(AB617="Y",COUNT(#REF!), "")</f>
        <v/>
      </c>
      <c r="Z617" s="32"/>
      <c r="AA617" s="66" t="s">
        <v>737</v>
      </c>
      <c r="AB617" s="66" t="s">
        <v>72</v>
      </c>
      <c r="AC617" s="68">
        <v>49.871257</v>
      </c>
      <c r="AD617" s="68">
        <v>-126.738434</v>
      </c>
      <c r="AE617" s="65" t="s">
        <v>738</v>
      </c>
      <c r="AF617" s="66">
        <v>8583</v>
      </c>
      <c r="AG617" s="66" t="s">
        <v>74</v>
      </c>
      <c r="AH617" s="66">
        <v>8</v>
      </c>
      <c r="AI617" s="66">
        <v>7</v>
      </c>
      <c r="AJ617" s="66" t="s">
        <v>57</v>
      </c>
      <c r="AK617" s="66" t="s">
        <v>62</v>
      </c>
      <c r="AL617" s="66" t="s">
        <v>57</v>
      </c>
      <c r="AM617" s="66" t="s">
        <v>63</v>
      </c>
      <c r="AN617" s="63" t="str">
        <f t="shared" si="87"/>
        <v>Esperanza</v>
      </c>
      <c r="AO617" s="67" t="str">
        <f t="shared" si="88"/>
        <v>FALSE</v>
      </c>
      <c r="AP617" s="67" t="str">
        <f t="shared" si="89"/>
        <v>FALSE</v>
      </c>
    </row>
    <row r="618" spans="2:42" x14ac:dyDescent="0.25">
      <c r="B618" s="174">
        <v>8584</v>
      </c>
      <c r="C618" s="6" t="str">
        <f t="shared" si="81"/>
        <v>Vernon</v>
      </c>
      <c r="D618" s="4" t="s">
        <v>62</v>
      </c>
      <c r="E618" s="5" t="s">
        <v>62</v>
      </c>
      <c r="F618" s="5" t="s">
        <v>62</v>
      </c>
      <c r="G618" s="5" t="s">
        <v>2556</v>
      </c>
      <c r="H618" s="5" t="s">
        <v>2547</v>
      </c>
      <c r="I618" s="299"/>
      <c r="J618" s="346"/>
      <c r="K618" s="346"/>
      <c r="L618" s="346"/>
      <c r="M618" s="347"/>
      <c r="N618" s="1"/>
      <c r="O618" s="2"/>
      <c r="P618" s="194"/>
      <c r="Q618" s="343" t="str">
        <f t="shared" si="82"/>
        <v/>
      </c>
      <c r="R618" s="210" t="str">
        <f t="shared" si="83"/>
        <v/>
      </c>
      <c r="S618" s="211" t="str">
        <f t="shared" si="84"/>
        <v/>
      </c>
      <c r="T618" s="215"/>
      <c r="U618" s="213">
        <f t="shared" si="85"/>
        <v>0</v>
      </c>
      <c r="V618" s="217">
        <f t="shared" si="86"/>
        <v>0</v>
      </c>
      <c r="W618" s="215"/>
      <c r="X618" s="215"/>
      <c r="Y618" s="213" t="str">
        <f>IF(AB618="Y",COUNT(#REF!), "")</f>
        <v/>
      </c>
      <c r="Z618" s="32"/>
      <c r="AA618" s="66" t="s">
        <v>2324</v>
      </c>
      <c r="AB618" s="64" t="s">
        <v>72</v>
      </c>
      <c r="AC618" s="68">
        <v>50.033301000000002</v>
      </c>
      <c r="AD618" s="68">
        <v>-126.35</v>
      </c>
      <c r="AE618" s="65" t="s">
        <v>2326</v>
      </c>
      <c r="AF618" s="66">
        <v>8584</v>
      </c>
      <c r="AG618" s="66" t="s">
        <v>74</v>
      </c>
      <c r="AH618" s="66"/>
      <c r="AI618" s="66"/>
      <c r="AJ618" s="66" t="s">
        <v>57</v>
      </c>
      <c r="AK618" s="66" t="s">
        <v>57</v>
      </c>
      <c r="AL618" s="66" t="s">
        <v>57</v>
      </c>
      <c r="AM618" s="66" t="s">
        <v>63</v>
      </c>
      <c r="AN618" s="63" t="str">
        <f t="shared" si="87"/>
        <v>Vernon</v>
      </c>
      <c r="AO618" s="67" t="str">
        <f t="shared" si="88"/>
        <v>FALSE</v>
      </c>
      <c r="AP618" s="67" t="str">
        <f t="shared" si="89"/>
        <v>FALSE</v>
      </c>
    </row>
    <row r="619" spans="2:42" x14ac:dyDescent="0.25">
      <c r="B619" s="174">
        <v>8585</v>
      </c>
      <c r="C619" s="6" t="str">
        <f t="shared" si="81"/>
        <v>Hesquiat*</v>
      </c>
      <c r="D619" s="4" t="s">
        <v>57</v>
      </c>
      <c r="E619" s="5" t="s">
        <v>57</v>
      </c>
      <c r="F619" s="5" t="s">
        <v>62</v>
      </c>
      <c r="G619" s="5" t="s">
        <v>2557</v>
      </c>
      <c r="H619" s="5" t="s">
        <v>2547</v>
      </c>
      <c r="I619" s="299"/>
      <c r="J619" s="346"/>
      <c r="K619" s="346"/>
      <c r="L619" s="346"/>
      <c r="M619" s="347"/>
      <c r="N619" s="1"/>
      <c r="O619" s="2"/>
      <c r="P619" s="194"/>
      <c r="Q619" s="343" t="str">
        <f t="shared" si="82"/>
        <v/>
      </c>
      <c r="R619" s="210" t="str">
        <f t="shared" si="83"/>
        <v/>
      </c>
      <c r="S619" s="211" t="str">
        <f t="shared" si="84"/>
        <v/>
      </c>
      <c r="T619" s="215"/>
      <c r="U619" s="213">
        <f t="shared" si="85"/>
        <v>0</v>
      </c>
      <c r="V619" s="217">
        <f t="shared" si="86"/>
        <v>0</v>
      </c>
      <c r="W619" s="215"/>
      <c r="X619" s="215"/>
      <c r="Y619" s="213">
        <f>IF(AB619="Y",COUNT(#REF!), "")</f>
        <v>0</v>
      </c>
      <c r="Z619" s="32"/>
      <c r="AA619" s="66" t="s">
        <v>965</v>
      </c>
      <c r="AB619" s="64" t="s">
        <v>59</v>
      </c>
      <c r="AC619" s="68">
        <v>49.395850000000003</v>
      </c>
      <c r="AD619" s="68">
        <v>-126.470508</v>
      </c>
      <c r="AE619" s="65" t="s">
        <v>966</v>
      </c>
      <c r="AF619" s="66">
        <v>8585</v>
      </c>
      <c r="AG619" s="66" t="s">
        <v>66</v>
      </c>
      <c r="AH619" s="66">
        <v>5</v>
      </c>
      <c r="AI619" s="66">
        <v>3</v>
      </c>
      <c r="AJ619" s="66" t="s">
        <v>57</v>
      </c>
      <c r="AK619" s="66" t="s">
        <v>62</v>
      </c>
      <c r="AL619" s="66" t="s">
        <v>57</v>
      </c>
      <c r="AM619" s="66" t="s">
        <v>63</v>
      </c>
      <c r="AN619" s="63" t="str">
        <f t="shared" si="87"/>
        <v>Hesquiat*</v>
      </c>
      <c r="AO619" s="67" t="str">
        <f t="shared" si="88"/>
        <v>FALSE</v>
      </c>
      <c r="AP619" s="67" t="str">
        <f t="shared" si="89"/>
        <v>FALSE</v>
      </c>
    </row>
    <row r="620" spans="2:42" x14ac:dyDescent="0.25">
      <c r="B620" s="174">
        <v>8586</v>
      </c>
      <c r="C620" s="6" t="str">
        <f t="shared" si="81"/>
        <v>Estevan Point</v>
      </c>
      <c r="D620" s="4" t="s">
        <v>57</v>
      </c>
      <c r="E620" s="5" t="s">
        <v>57</v>
      </c>
      <c r="F620" s="5" t="s">
        <v>62</v>
      </c>
      <c r="G620" s="5" t="s">
        <v>2557</v>
      </c>
      <c r="H620" s="5" t="s">
        <v>2547</v>
      </c>
      <c r="I620" s="299"/>
      <c r="J620" s="346"/>
      <c r="K620" s="346"/>
      <c r="L620" s="346"/>
      <c r="M620" s="347"/>
      <c r="N620" s="1"/>
      <c r="O620" s="2"/>
      <c r="P620" s="194"/>
      <c r="Q620" s="343" t="str">
        <f t="shared" si="82"/>
        <v/>
      </c>
      <c r="R620" s="210" t="str">
        <f t="shared" si="83"/>
        <v/>
      </c>
      <c r="S620" s="211" t="str">
        <f t="shared" si="84"/>
        <v/>
      </c>
      <c r="T620" s="215"/>
      <c r="U620" s="213">
        <f t="shared" si="85"/>
        <v>0</v>
      </c>
      <c r="V620" s="217">
        <f t="shared" si="86"/>
        <v>0</v>
      </c>
      <c r="W620" s="215"/>
      <c r="X620" s="215"/>
      <c r="Y620" s="213" t="str">
        <f>IF(AB620="Y",COUNT(#REF!), "")</f>
        <v/>
      </c>
      <c r="Z620" s="32"/>
      <c r="AA620" s="64" t="s">
        <v>742</v>
      </c>
      <c r="AB620" s="64" t="s">
        <v>72</v>
      </c>
      <c r="AC620" s="65">
        <v>49.378205999999999</v>
      </c>
      <c r="AD620" s="65">
        <v>-126.533748</v>
      </c>
      <c r="AE620" s="65" t="s">
        <v>743</v>
      </c>
      <c r="AF620" s="64">
        <v>8586</v>
      </c>
      <c r="AG620" s="64" t="s">
        <v>74</v>
      </c>
      <c r="AH620" s="64">
        <v>5</v>
      </c>
      <c r="AI620" s="64">
        <v>2</v>
      </c>
      <c r="AJ620" s="64" t="s">
        <v>57</v>
      </c>
      <c r="AK620" s="64" t="s">
        <v>62</v>
      </c>
      <c r="AL620" s="66" t="s">
        <v>62</v>
      </c>
      <c r="AM620" s="66" t="s">
        <v>63</v>
      </c>
      <c r="AN620" s="63" t="str">
        <f t="shared" si="87"/>
        <v>Estevan Point</v>
      </c>
      <c r="AO620" s="67" t="str">
        <f t="shared" si="88"/>
        <v>FALSE</v>
      </c>
      <c r="AP620" s="67" t="str">
        <f t="shared" si="89"/>
        <v>FALSE</v>
      </c>
    </row>
    <row r="621" spans="2:42" x14ac:dyDescent="0.25">
      <c r="B621" s="174">
        <v>8587</v>
      </c>
      <c r="C621" s="6" t="str">
        <f t="shared" si="81"/>
        <v>Boat Basin</v>
      </c>
      <c r="D621" s="4" t="s">
        <v>57</v>
      </c>
      <c r="E621" s="5" t="s">
        <v>57</v>
      </c>
      <c r="F621" s="5" t="s">
        <v>57</v>
      </c>
      <c r="G621" s="5" t="s">
        <v>2557</v>
      </c>
      <c r="H621" s="5" t="s">
        <v>2547</v>
      </c>
      <c r="I621" s="299"/>
      <c r="J621" s="346"/>
      <c r="K621" s="346"/>
      <c r="L621" s="346"/>
      <c r="M621" s="347"/>
      <c r="N621" s="1"/>
      <c r="O621" s="2"/>
      <c r="P621" s="194"/>
      <c r="Q621" s="343" t="str">
        <f t="shared" si="82"/>
        <v/>
      </c>
      <c r="R621" s="210" t="str">
        <f t="shared" si="83"/>
        <v/>
      </c>
      <c r="S621" s="211" t="str">
        <f t="shared" si="84"/>
        <v/>
      </c>
      <c r="T621" s="215"/>
      <c r="U621" s="213">
        <f t="shared" si="85"/>
        <v>0</v>
      </c>
      <c r="V621" s="217">
        <f t="shared" si="86"/>
        <v>0</v>
      </c>
      <c r="W621" s="215"/>
      <c r="X621" s="215"/>
      <c r="Y621" s="213" t="str">
        <f>IF(AB621="Y",COUNT(#REF!), "")</f>
        <v/>
      </c>
      <c r="Z621" s="32"/>
      <c r="AA621" s="66" t="s">
        <v>281</v>
      </c>
      <c r="AB621" s="64" t="s">
        <v>72</v>
      </c>
      <c r="AC621" s="68">
        <v>49.479199999999999</v>
      </c>
      <c r="AD621" s="68">
        <v>-126.42500099999999</v>
      </c>
      <c r="AE621" s="65" t="s">
        <v>282</v>
      </c>
      <c r="AF621" s="66">
        <v>8587</v>
      </c>
      <c r="AG621" s="66" t="s">
        <v>74</v>
      </c>
      <c r="AH621" s="66">
        <v>5</v>
      </c>
      <c r="AI621" s="66">
        <v>3</v>
      </c>
      <c r="AJ621" s="66" t="s">
        <v>57</v>
      </c>
      <c r="AK621" s="66" t="s">
        <v>62</v>
      </c>
      <c r="AL621" s="66" t="s">
        <v>62</v>
      </c>
      <c r="AM621" s="66" t="s">
        <v>63</v>
      </c>
      <c r="AN621" s="63" t="str">
        <f t="shared" si="87"/>
        <v>Boat Basin</v>
      </c>
      <c r="AO621" s="67" t="str">
        <f t="shared" si="88"/>
        <v>FALSE</v>
      </c>
      <c r="AP621" s="67" t="str">
        <f t="shared" si="89"/>
        <v>FALSE</v>
      </c>
    </row>
    <row r="622" spans="2:42" x14ac:dyDescent="0.25">
      <c r="B622" s="174">
        <v>8588</v>
      </c>
      <c r="C622" s="6" t="str">
        <f t="shared" si="81"/>
        <v>Stewardson Inlet</v>
      </c>
      <c r="D622" s="4" t="s">
        <v>57</v>
      </c>
      <c r="E622" s="5" t="s">
        <v>57</v>
      </c>
      <c r="F622" s="5" t="s">
        <v>57</v>
      </c>
      <c r="G622" s="5" t="s">
        <v>2557</v>
      </c>
      <c r="H622" s="5" t="s">
        <v>2547</v>
      </c>
      <c r="I622" s="299"/>
      <c r="J622" s="346"/>
      <c r="K622" s="346"/>
      <c r="L622" s="346"/>
      <c r="M622" s="347"/>
      <c r="N622" s="1"/>
      <c r="O622" s="2"/>
      <c r="P622" s="194"/>
      <c r="Q622" s="343" t="str">
        <f t="shared" si="82"/>
        <v/>
      </c>
      <c r="R622" s="210" t="str">
        <f t="shared" si="83"/>
        <v/>
      </c>
      <c r="S622" s="211" t="str">
        <f t="shared" si="84"/>
        <v/>
      </c>
      <c r="T622" s="215"/>
      <c r="U622" s="213">
        <f t="shared" si="85"/>
        <v>0</v>
      </c>
      <c r="V622" s="217">
        <f t="shared" si="86"/>
        <v>0</v>
      </c>
      <c r="W622" s="215"/>
      <c r="X622" s="215"/>
      <c r="Y622" s="213" t="str">
        <f>IF(AB622="Y",COUNT(#REF!), "")</f>
        <v/>
      </c>
      <c r="Z622" s="32"/>
      <c r="AA622" s="64" t="s">
        <v>2087</v>
      </c>
      <c r="AB622" s="64" t="s">
        <v>72</v>
      </c>
      <c r="AC622" s="65">
        <v>49.421714000000001</v>
      </c>
      <c r="AD622" s="65">
        <v>-126.31636</v>
      </c>
      <c r="AE622" s="65" t="s">
        <v>2088</v>
      </c>
      <c r="AF622" s="64">
        <v>8588</v>
      </c>
      <c r="AG622" s="64" t="s">
        <v>74</v>
      </c>
      <c r="AH622" s="64">
        <v>5</v>
      </c>
      <c r="AI622" s="64">
        <v>3</v>
      </c>
      <c r="AJ622" s="64" t="s">
        <v>57</v>
      </c>
      <c r="AK622" s="64" t="s">
        <v>62</v>
      </c>
      <c r="AL622" s="66" t="s">
        <v>57</v>
      </c>
      <c r="AM622" s="66" t="s">
        <v>63</v>
      </c>
      <c r="AN622" s="63" t="str">
        <f t="shared" si="87"/>
        <v>Stewardson Inlet</v>
      </c>
      <c r="AO622" s="67" t="str">
        <f t="shared" si="88"/>
        <v>FALSE</v>
      </c>
      <c r="AP622" s="67" t="str">
        <f t="shared" si="89"/>
        <v>FALSE</v>
      </c>
    </row>
    <row r="623" spans="2:42" x14ac:dyDescent="0.25">
      <c r="B623" s="174">
        <v>8590</v>
      </c>
      <c r="C623" s="6" t="str">
        <f t="shared" si="81"/>
        <v>Hot Springs Cove*</v>
      </c>
      <c r="D623" s="4" t="s">
        <v>57</v>
      </c>
      <c r="E623" s="5" t="s">
        <v>62</v>
      </c>
      <c r="F623" s="5" t="s">
        <v>62</v>
      </c>
      <c r="G623" s="5" t="s">
        <v>2557</v>
      </c>
      <c r="H623" s="5" t="s">
        <v>2547</v>
      </c>
      <c r="I623" s="299"/>
      <c r="J623" s="346"/>
      <c r="K623" s="346"/>
      <c r="L623" s="346"/>
      <c r="M623" s="347"/>
      <c r="N623" s="1"/>
      <c r="O623" s="2"/>
      <c r="P623" s="194"/>
      <c r="Q623" s="343" t="str">
        <f t="shared" si="82"/>
        <v/>
      </c>
      <c r="R623" s="210" t="str">
        <f t="shared" si="83"/>
        <v/>
      </c>
      <c r="S623" s="211" t="str">
        <f t="shared" si="84"/>
        <v/>
      </c>
      <c r="T623" s="215"/>
      <c r="U623" s="213">
        <f t="shared" si="85"/>
        <v>0</v>
      </c>
      <c r="V623" s="217">
        <f t="shared" si="86"/>
        <v>0</v>
      </c>
      <c r="W623" s="215"/>
      <c r="X623" s="215"/>
      <c r="Y623" s="213">
        <f>IF(AB623="Y",COUNT(#REF!), "")</f>
        <v>0</v>
      </c>
      <c r="Z623" s="32"/>
      <c r="AA623" s="64" t="s">
        <v>999</v>
      </c>
      <c r="AB623" s="64" t="s">
        <v>59</v>
      </c>
      <c r="AC623" s="65">
        <v>49.368329799999998</v>
      </c>
      <c r="AD623" s="65">
        <v>-126.27237049999999</v>
      </c>
      <c r="AE623" s="65" t="s">
        <v>1000</v>
      </c>
      <c r="AF623" s="64">
        <v>8590</v>
      </c>
      <c r="AG623" s="64" t="s">
        <v>66</v>
      </c>
      <c r="AH623" s="64">
        <v>44</v>
      </c>
      <c r="AI623" s="64">
        <v>40</v>
      </c>
      <c r="AJ623" s="64" t="s">
        <v>57</v>
      </c>
      <c r="AK623" s="64" t="s">
        <v>62</v>
      </c>
      <c r="AL623" s="66" t="s">
        <v>57</v>
      </c>
      <c r="AM623" s="66" t="s">
        <v>63</v>
      </c>
      <c r="AN623" s="63" t="str">
        <f t="shared" si="87"/>
        <v>Hot Springs Cove*</v>
      </c>
      <c r="AO623" s="67" t="str">
        <f t="shared" si="88"/>
        <v>FALSE</v>
      </c>
      <c r="AP623" s="67" t="str">
        <f t="shared" si="89"/>
        <v>FALSE</v>
      </c>
    </row>
    <row r="624" spans="2:42" x14ac:dyDescent="0.25">
      <c r="B624" s="174">
        <v>8592</v>
      </c>
      <c r="C624" s="6" t="str">
        <f t="shared" si="81"/>
        <v>Marktosis*</v>
      </c>
      <c r="D624" s="4" t="s">
        <v>57</v>
      </c>
      <c r="E624" s="5" t="s">
        <v>57</v>
      </c>
      <c r="F624" s="5" t="s">
        <v>57</v>
      </c>
      <c r="G624" s="5" t="s">
        <v>2557</v>
      </c>
      <c r="H624" s="5" t="s">
        <v>2547</v>
      </c>
      <c r="I624" s="299"/>
      <c r="J624" s="346"/>
      <c r="K624" s="346"/>
      <c r="L624" s="346"/>
      <c r="M624" s="347"/>
      <c r="N624" s="1"/>
      <c r="O624" s="2"/>
      <c r="P624" s="194"/>
      <c r="Q624" s="343" t="str">
        <f t="shared" si="82"/>
        <v/>
      </c>
      <c r="R624" s="210" t="str">
        <f t="shared" si="83"/>
        <v/>
      </c>
      <c r="S624" s="211" t="str">
        <f t="shared" si="84"/>
        <v/>
      </c>
      <c r="T624" s="215"/>
      <c r="U624" s="213">
        <f t="shared" si="85"/>
        <v>0</v>
      </c>
      <c r="V624" s="217">
        <f t="shared" si="86"/>
        <v>0</v>
      </c>
      <c r="W624" s="215"/>
      <c r="X624" s="215"/>
      <c r="Y624" s="213">
        <f>IF(AB624="Y",COUNT(#REF!), "")</f>
        <v>0</v>
      </c>
      <c r="Z624" s="32"/>
      <c r="AA624" s="64" t="s">
        <v>1312</v>
      </c>
      <c r="AB624" s="64" t="s">
        <v>59</v>
      </c>
      <c r="AC624" s="65">
        <v>49.278610999999998</v>
      </c>
      <c r="AD624" s="65">
        <v>-126.05758</v>
      </c>
      <c r="AE624" s="65" t="s">
        <v>1313</v>
      </c>
      <c r="AF624" s="64">
        <v>8592</v>
      </c>
      <c r="AG624" s="64" t="s">
        <v>61</v>
      </c>
      <c r="AH624" s="64">
        <v>15</v>
      </c>
      <c r="AI624" s="64">
        <v>10</v>
      </c>
      <c r="AJ624" s="64" t="s">
        <v>57</v>
      </c>
      <c r="AK624" s="64" t="s">
        <v>62</v>
      </c>
      <c r="AL624" s="66" t="s">
        <v>57</v>
      </c>
      <c r="AM624" s="66" t="s">
        <v>63</v>
      </c>
      <c r="AN624" s="63" t="str">
        <f t="shared" si="87"/>
        <v>Marktosis*</v>
      </c>
      <c r="AO624" s="67" t="str">
        <f t="shared" si="88"/>
        <v>FALSE</v>
      </c>
      <c r="AP624" s="67" t="str">
        <f t="shared" si="89"/>
        <v>FALSE</v>
      </c>
    </row>
    <row r="625" spans="2:42" x14ac:dyDescent="0.25">
      <c r="B625" s="174">
        <v>8593</v>
      </c>
      <c r="C625" s="6" t="str">
        <f t="shared" si="81"/>
        <v>Tofino</v>
      </c>
      <c r="D625" s="4" t="s">
        <v>62</v>
      </c>
      <c r="E625" s="5" t="s">
        <v>62</v>
      </c>
      <c r="F625" s="5" t="s">
        <v>62</v>
      </c>
      <c r="G625" s="5" t="s">
        <v>2557</v>
      </c>
      <c r="H625" s="5" t="s">
        <v>2547</v>
      </c>
      <c r="I625" s="299"/>
      <c r="J625" s="346"/>
      <c r="K625" s="346"/>
      <c r="L625" s="346"/>
      <c r="M625" s="347"/>
      <c r="N625" s="1"/>
      <c r="O625" s="2"/>
      <c r="P625" s="194"/>
      <c r="Q625" s="343" t="str">
        <f t="shared" si="82"/>
        <v/>
      </c>
      <c r="R625" s="210" t="str">
        <f t="shared" si="83"/>
        <v/>
      </c>
      <c r="S625" s="211" t="str">
        <f t="shared" si="84"/>
        <v/>
      </c>
      <c r="T625" s="215"/>
      <c r="U625" s="213">
        <f t="shared" si="85"/>
        <v>0</v>
      </c>
      <c r="V625" s="217">
        <f t="shared" si="86"/>
        <v>0</v>
      </c>
      <c r="W625" s="215"/>
      <c r="X625" s="215"/>
      <c r="Y625" s="213" t="str">
        <f>IF(AB625="Y",COUNT(#REF!), "")</f>
        <v/>
      </c>
      <c r="Z625" s="32"/>
      <c r="AA625" s="64" t="s">
        <v>2211</v>
      </c>
      <c r="AB625" s="66" t="s">
        <v>72</v>
      </c>
      <c r="AC625" s="65">
        <v>49.150506999999998</v>
      </c>
      <c r="AD625" s="65">
        <v>-125.90559</v>
      </c>
      <c r="AE625" s="65" t="s">
        <v>2212</v>
      </c>
      <c r="AF625" s="64">
        <v>8593</v>
      </c>
      <c r="AG625" s="64" t="s">
        <v>74</v>
      </c>
      <c r="AH625" s="64">
        <v>472</v>
      </c>
      <c r="AI625" s="64">
        <v>216</v>
      </c>
      <c r="AJ625" s="64" t="s">
        <v>62</v>
      </c>
      <c r="AK625" s="64" t="s">
        <v>57</v>
      </c>
      <c r="AL625" s="66" t="s">
        <v>57</v>
      </c>
      <c r="AM625" s="66" t="s">
        <v>63</v>
      </c>
      <c r="AN625" s="63" t="str">
        <f t="shared" si="87"/>
        <v>Tofino</v>
      </c>
      <c r="AO625" s="67" t="str">
        <f t="shared" si="88"/>
        <v>FALSE</v>
      </c>
      <c r="AP625" s="67" t="str">
        <f t="shared" si="89"/>
        <v>FALSE</v>
      </c>
    </row>
    <row r="626" spans="2:42" x14ac:dyDescent="0.25">
      <c r="B626" s="174">
        <v>8594</v>
      </c>
      <c r="C626" s="6" t="str">
        <f t="shared" si="81"/>
        <v>Tla-o-qui-aht</v>
      </c>
      <c r="D626" s="4" t="s">
        <v>62</v>
      </c>
      <c r="E626" s="5" t="s">
        <v>62</v>
      </c>
      <c r="F626" s="5" t="s">
        <v>62</v>
      </c>
      <c r="G626" s="5" t="s">
        <v>2557</v>
      </c>
      <c r="H626" s="5" t="s">
        <v>2547</v>
      </c>
      <c r="I626" s="299"/>
      <c r="J626" s="346"/>
      <c r="K626" s="346"/>
      <c r="L626" s="346"/>
      <c r="M626" s="347"/>
      <c r="N626" s="1"/>
      <c r="O626" s="2"/>
      <c r="P626" s="194"/>
      <c r="Q626" s="343" t="str">
        <f t="shared" si="82"/>
        <v/>
      </c>
      <c r="R626" s="210" t="str">
        <f t="shared" si="83"/>
        <v/>
      </c>
      <c r="S626" s="211" t="str">
        <f t="shared" si="84"/>
        <v/>
      </c>
      <c r="T626" s="215"/>
      <c r="U626" s="213">
        <f t="shared" si="85"/>
        <v>0</v>
      </c>
      <c r="V626" s="217">
        <f t="shared" si="86"/>
        <v>0</v>
      </c>
      <c r="W626" s="215"/>
      <c r="X626" s="215"/>
      <c r="Y626" s="213" t="str">
        <f>IF(AB626="Y",COUNT(#REF!), "")</f>
        <v/>
      </c>
      <c r="Z626" s="32"/>
      <c r="AA626" s="64" t="s">
        <v>2196</v>
      </c>
      <c r="AB626" s="64" t="s">
        <v>72</v>
      </c>
      <c r="AC626" s="65">
        <v>49.141159000000002</v>
      </c>
      <c r="AD626" s="65">
        <v>-125.90989999999999</v>
      </c>
      <c r="AE626" s="65" t="s">
        <v>2197</v>
      </c>
      <c r="AF626" s="64">
        <v>8594</v>
      </c>
      <c r="AG626" s="64" t="s">
        <v>74</v>
      </c>
      <c r="AH626" s="64">
        <v>472</v>
      </c>
      <c r="AI626" s="64">
        <v>216</v>
      </c>
      <c r="AJ626" s="64" t="s">
        <v>62</v>
      </c>
      <c r="AK626" s="64" t="s">
        <v>57</v>
      </c>
      <c r="AL626" s="66" t="s">
        <v>62</v>
      </c>
      <c r="AM626" s="66" t="s">
        <v>63</v>
      </c>
      <c r="AN626" s="63" t="str">
        <f t="shared" si="87"/>
        <v>Tla-o-qui-aht</v>
      </c>
      <c r="AO626" s="67" t="str">
        <f t="shared" si="88"/>
        <v>FALSE</v>
      </c>
      <c r="AP626" s="67" t="str">
        <f t="shared" si="89"/>
        <v>FALSE</v>
      </c>
    </row>
    <row r="627" spans="2:42" x14ac:dyDescent="0.25">
      <c r="B627" s="174">
        <v>8596</v>
      </c>
      <c r="C627" s="6" t="str">
        <f t="shared" si="81"/>
        <v>Tla-o-qui-aht*</v>
      </c>
      <c r="D627" s="4" t="s">
        <v>62</v>
      </c>
      <c r="E627" s="5" t="s">
        <v>62</v>
      </c>
      <c r="F627" s="5" t="s">
        <v>62</v>
      </c>
      <c r="G627" s="5" t="s">
        <v>2557</v>
      </c>
      <c r="H627" s="5" t="s">
        <v>2547</v>
      </c>
      <c r="I627" s="299"/>
      <c r="J627" s="346"/>
      <c r="K627" s="346"/>
      <c r="L627" s="346"/>
      <c r="M627" s="347"/>
      <c r="N627" s="1"/>
      <c r="O627" s="2"/>
      <c r="P627" s="194"/>
      <c r="Q627" s="343" t="str">
        <f t="shared" si="82"/>
        <v/>
      </c>
      <c r="R627" s="210" t="str">
        <f t="shared" si="83"/>
        <v/>
      </c>
      <c r="S627" s="211" t="str">
        <f t="shared" si="84"/>
        <v/>
      </c>
      <c r="T627" s="215"/>
      <c r="U627" s="213">
        <f t="shared" si="85"/>
        <v>0</v>
      </c>
      <c r="V627" s="217">
        <f t="shared" si="86"/>
        <v>0</v>
      </c>
      <c r="W627" s="215"/>
      <c r="X627" s="215"/>
      <c r="Y627" s="213">
        <f>IF(AB627="Y",COUNT(#REF!), "")</f>
        <v>0</v>
      </c>
      <c r="Z627" s="32"/>
      <c r="AA627" s="66" t="s">
        <v>2196</v>
      </c>
      <c r="AB627" s="64" t="s">
        <v>59</v>
      </c>
      <c r="AC627" s="68">
        <v>49.071258999999998</v>
      </c>
      <c r="AD627" s="68">
        <v>-125.781959</v>
      </c>
      <c r="AE627" s="65" t="s">
        <v>2198</v>
      </c>
      <c r="AF627" s="66">
        <v>8596</v>
      </c>
      <c r="AG627" s="66" t="s">
        <v>66</v>
      </c>
      <c r="AH627" s="66">
        <v>346</v>
      </c>
      <c r="AI627" s="66">
        <v>151</v>
      </c>
      <c r="AJ627" s="66" t="s">
        <v>62</v>
      </c>
      <c r="AK627" s="66" t="s">
        <v>57</v>
      </c>
      <c r="AL627" s="66" t="s">
        <v>62</v>
      </c>
      <c r="AM627" s="66" t="s">
        <v>63</v>
      </c>
      <c r="AN627" s="63" t="str">
        <f t="shared" si="87"/>
        <v>Tla-o-qui-aht*</v>
      </c>
      <c r="AO627" s="67" t="str">
        <f t="shared" si="88"/>
        <v>FALSE</v>
      </c>
      <c r="AP627" s="67" t="str">
        <f t="shared" si="89"/>
        <v>FALSE</v>
      </c>
    </row>
    <row r="628" spans="2:42" x14ac:dyDescent="0.25">
      <c r="B628" s="174">
        <v>8597</v>
      </c>
      <c r="C628" s="6" t="str">
        <f t="shared" si="81"/>
        <v>Yarksis</v>
      </c>
      <c r="D628" s="4" t="s">
        <v>57</v>
      </c>
      <c r="E628" s="5" t="s">
        <v>57</v>
      </c>
      <c r="F628" s="5" t="s">
        <v>62</v>
      </c>
      <c r="G628" s="5" t="s">
        <v>2557</v>
      </c>
      <c r="H628" s="5" t="s">
        <v>2547</v>
      </c>
      <c r="I628" s="299"/>
      <c r="J628" s="346"/>
      <c r="K628" s="346"/>
      <c r="L628" s="346"/>
      <c r="M628" s="347"/>
      <c r="N628" s="1"/>
      <c r="O628" s="2"/>
      <c r="P628" s="194"/>
      <c r="Q628" s="343" t="str">
        <f t="shared" si="82"/>
        <v/>
      </c>
      <c r="R628" s="210" t="str">
        <f t="shared" si="83"/>
        <v/>
      </c>
      <c r="S628" s="211" t="str">
        <f t="shared" si="84"/>
        <v/>
      </c>
      <c r="T628" s="215"/>
      <c r="U628" s="213">
        <f t="shared" si="85"/>
        <v>0</v>
      </c>
      <c r="V628" s="217">
        <f t="shared" si="86"/>
        <v>0</v>
      </c>
      <c r="W628" s="215"/>
      <c r="X628" s="215"/>
      <c r="Y628" s="213" t="str">
        <f>IF(AB628="Y",COUNT(#REF!), "")</f>
        <v/>
      </c>
      <c r="Z628" s="32"/>
      <c r="AA628" s="64" t="s">
        <v>2472</v>
      </c>
      <c r="AB628" s="66" t="s">
        <v>72</v>
      </c>
      <c r="AC628" s="65">
        <v>49.165362000000002</v>
      </c>
      <c r="AD628" s="65">
        <v>-125.97055</v>
      </c>
      <c r="AE628" s="65" t="s">
        <v>2473</v>
      </c>
      <c r="AF628" s="64">
        <v>8597</v>
      </c>
      <c r="AG628" s="64" t="s">
        <v>74</v>
      </c>
      <c r="AH628" s="64">
        <v>472</v>
      </c>
      <c r="AI628" s="64">
        <v>216</v>
      </c>
      <c r="AJ628" s="64" t="s">
        <v>62</v>
      </c>
      <c r="AK628" s="64" t="s">
        <v>57</v>
      </c>
      <c r="AL628" s="66" t="s">
        <v>62</v>
      </c>
      <c r="AM628" s="66" t="s">
        <v>63</v>
      </c>
      <c r="AN628" s="63" t="str">
        <f t="shared" si="87"/>
        <v>Yarksis</v>
      </c>
      <c r="AO628" s="67" t="str">
        <f t="shared" si="88"/>
        <v>FALSE</v>
      </c>
      <c r="AP628" s="67" t="str">
        <f t="shared" si="89"/>
        <v>FALSE</v>
      </c>
    </row>
    <row r="629" spans="2:42" x14ac:dyDescent="0.25">
      <c r="B629" s="174">
        <v>8598</v>
      </c>
      <c r="C629" s="6" t="str">
        <f t="shared" si="81"/>
        <v>Kakawis</v>
      </c>
      <c r="D629" s="4" t="s">
        <v>57</v>
      </c>
      <c r="E629" s="5" t="s">
        <v>57</v>
      </c>
      <c r="F629" s="5" t="s">
        <v>62</v>
      </c>
      <c r="G629" s="5" t="s">
        <v>2557</v>
      </c>
      <c r="H629" s="5" t="s">
        <v>2547</v>
      </c>
      <c r="I629" s="299"/>
      <c r="J629" s="346"/>
      <c r="K629" s="346"/>
      <c r="L629" s="346"/>
      <c r="M629" s="347"/>
      <c r="N629" s="1"/>
      <c r="O629" s="2"/>
      <c r="P629" s="194"/>
      <c r="Q629" s="343" t="str">
        <f t="shared" si="82"/>
        <v/>
      </c>
      <c r="R629" s="210" t="str">
        <f t="shared" si="83"/>
        <v/>
      </c>
      <c r="S629" s="211" t="str">
        <f t="shared" si="84"/>
        <v/>
      </c>
      <c r="T629" s="215"/>
      <c r="U629" s="213">
        <f t="shared" si="85"/>
        <v>0</v>
      </c>
      <c r="V629" s="217">
        <f t="shared" si="86"/>
        <v>0</v>
      </c>
      <c r="W629" s="215"/>
      <c r="X629" s="215"/>
      <c r="Y629" s="213" t="str">
        <f>IF(AB629="Y",COUNT(#REF!), "")</f>
        <v/>
      </c>
      <c r="Z629" s="32"/>
      <c r="AA629" s="66" t="s">
        <v>1045</v>
      </c>
      <c r="AB629" s="66" t="s">
        <v>72</v>
      </c>
      <c r="AC629" s="68">
        <v>49.189005999999999</v>
      </c>
      <c r="AD629" s="68">
        <v>-125.91056399999999</v>
      </c>
      <c r="AE629" s="65" t="s">
        <v>1046</v>
      </c>
      <c r="AF629" s="66">
        <v>8598</v>
      </c>
      <c r="AG629" s="66" t="s">
        <v>74</v>
      </c>
      <c r="AH629" s="66">
        <v>511</v>
      </c>
      <c r="AI629" s="66">
        <v>241</v>
      </c>
      <c r="AJ629" s="66" t="s">
        <v>62</v>
      </c>
      <c r="AK629" s="66" t="s">
        <v>57</v>
      </c>
      <c r="AL629" s="66" t="s">
        <v>57</v>
      </c>
      <c r="AM629" s="66" t="s">
        <v>63</v>
      </c>
      <c r="AN629" s="63" t="str">
        <f t="shared" si="87"/>
        <v>Kakawis</v>
      </c>
      <c r="AO629" s="67" t="str">
        <f t="shared" si="88"/>
        <v>FALSE</v>
      </c>
      <c r="AP629" s="67" t="str">
        <f t="shared" si="89"/>
        <v>FALSE</v>
      </c>
    </row>
    <row r="630" spans="2:42" x14ac:dyDescent="0.25">
      <c r="B630" s="174">
        <v>8599</v>
      </c>
      <c r="C630" s="6" t="str">
        <f t="shared" si="81"/>
        <v>Ucluelet*</v>
      </c>
      <c r="D630" s="4" t="s">
        <v>62</v>
      </c>
      <c r="E630" s="5" t="s">
        <v>62</v>
      </c>
      <c r="F630" s="5" t="s">
        <v>62</v>
      </c>
      <c r="G630" s="5" t="s">
        <v>2557</v>
      </c>
      <c r="H630" s="5" t="s">
        <v>2547</v>
      </c>
      <c r="I630" s="299"/>
      <c r="J630" s="346"/>
      <c r="K630" s="346"/>
      <c r="L630" s="346"/>
      <c r="M630" s="347"/>
      <c r="N630" s="1"/>
      <c r="O630" s="2"/>
      <c r="P630" s="194"/>
      <c r="Q630" s="343" t="str">
        <f t="shared" si="82"/>
        <v/>
      </c>
      <c r="R630" s="210" t="str">
        <f t="shared" si="83"/>
        <v/>
      </c>
      <c r="S630" s="211" t="str">
        <f t="shared" si="84"/>
        <v/>
      </c>
      <c r="T630" s="215"/>
      <c r="U630" s="213">
        <f t="shared" si="85"/>
        <v>0</v>
      </c>
      <c r="V630" s="217">
        <f t="shared" si="86"/>
        <v>0</v>
      </c>
      <c r="W630" s="215"/>
      <c r="X630" s="215"/>
      <c r="Y630" s="213">
        <f>IF(AB630="Y",COUNT(#REF!), "")</f>
        <v>0</v>
      </c>
      <c r="Z630" s="32"/>
      <c r="AA630" s="64" t="s">
        <v>2276</v>
      </c>
      <c r="AB630" s="64" t="s">
        <v>59</v>
      </c>
      <c r="AC630" s="65">
        <v>48.979354000000001</v>
      </c>
      <c r="AD630" s="65">
        <v>-125.57596700000001</v>
      </c>
      <c r="AE630" s="65" t="s">
        <v>2280</v>
      </c>
      <c r="AF630" s="64">
        <v>8599</v>
      </c>
      <c r="AG630" s="64" t="s">
        <v>66</v>
      </c>
      <c r="AH630" s="64">
        <v>124</v>
      </c>
      <c r="AI630" s="64">
        <v>62</v>
      </c>
      <c r="AJ630" s="64" t="s">
        <v>62</v>
      </c>
      <c r="AK630" s="64" t="s">
        <v>57</v>
      </c>
      <c r="AL630" s="66" t="s">
        <v>62</v>
      </c>
      <c r="AM630" s="66" t="s">
        <v>63</v>
      </c>
      <c r="AN630" s="63" t="str">
        <f t="shared" si="87"/>
        <v>Ucluelet*</v>
      </c>
      <c r="AO630" s="67" t="str">
        <f t="shared" si="88"/>
        <v>FALSE</v>
      </c>
      <c r="AP630" s="67" t="str">
        <f t="shared" si="89"/>
        <v>FALSE</v>
      </c>
    </row>
    <row r="631" spans="2:42" x14ac:dyDescent="0.25">
      <c r="B631" s="174">
        <v>8600</v>
      </c>
      <c r="C631" s="6" t="str">
        <f t="shared" si="81"/>
        <v>Ucluelet</v>
      </c>
      <c r="D631" s="4" t="s">
        <v>62</v>
      </c>
      <c r="E631" s="5" t="s">
        <v>62</v>
      </c>
      <c r="F631" s="5" t="s">
        <v>62</v>
      </c>
      <c r="G631" s="5" t="s">
        <v>2557</v>
      </c>
      <c r="H631" s="5" t="s">
        <v>2547</v>
      </c>
      <c r="I631" s="299"/>
      <c r="J631" s="346"/>
      <c r="K631" s="346"/>
      <c r="L631" s="346"/>
      <c r="M631" s="347"/>
      <c r="N631" s="1"/>
      <c r="O631" s="2"/>
      <c r="P631" s="194"/>
      <c r="Q631" s="343" t="str">
        <f t="shared" si="82"/>
        <v/>
      </c>
      <c r="R631" s="210" t="str">
        <f t="shared" si="83"/>
        <v/>
      </c>
      <c r="S631" s="211" t="str">
        <f t="shared" si="84"/>
        <v/>
      </c>
      <c r="T631" s="215"/>
      <c r="U631" s="213">
        <f t="shared" si="85"/>
        <v>0</v>
      </c>
      <c r="V631" s="217">
        <f t="shared" si="86"/>
        <v>0</v>
      </c>
      <c r="W631" s="215"/>
      <c r="X631" s="215"/>
      <c r="Y631" s="213" t="str">
        <f>IF(AB631="Y",COUNT(#REF!), "")</f>
        <v/>
      </c>
      <c r="Z631" s="32"/>
      <c r="AA631" s="66" t="s">
        <v>2276</v>
      </c>
      <c r="AB631" s="64" t="s">
        <v>72</v>
      </c>
      <c r="AC631" s="68">
        <v>48.939959000000002</v>
      </c>
      <c r="AD631" s="68">
        <v>-125.544843</v>
      </c>
      <c r="AE631" s="65" t="s">
        <v>2277</v>
      </c>
      <c r="AF631" s="66">
        <v>8600</v>
      </c>
      <c r="AG631" s="66" t="s">
        <v>74</v>
      </c>
      <c r="AH631" s="66">
        <v>1071</v>
      </c>
      <c r="AI631" s="66">
        <v>540</v>
      </c>
      <c r="AJ631" s="66" t="s">
        <v>62</v>
      </c>
      <c r="AK631" s="66" t="s">
        <v>57</v>
      </c>
      <c r="AL631" s="66" t="s">
        <v>62</v>
      </c>
      <c r="AM631" s="66" t="s">
        <v>63</v>
      </c>
      <c r="AN631" s="63" t="str">
        <f t="shared" si="87"/>
        <v>Ucluelet</v>
      </c>
      <c r="AO631" s="67" t="str">
        <f t="shared" si="88"/>
        <v>FALSE</v>
      </c>
      <c r="AP631" s="67" t="str">
        <f t="shared" si="89"/>
        <v>FALSE</v>
      </c>
    </row>
    <row r="632" spans="2:42" x14ac:dyDescent="0.25">
      <c r="B632" s="174">
        <v>8602</v>
      </c>
      <c r="C632" s="6" t="str">
        <f t="shared" si="81"/>
        <v>Toquaht*</v>
      </c>
      <c r="D632" s="4" t="s">
        <v>57</v>
      </c>
      <c r="E632" s="5" t="s">
        <v>57</v>
      </c>
      <c r="F632" s="5" t="s">
        <v>62</v>
      </c>
      <c r="G632" s="5" t="s">
        <v>2557</v>
      </c>
      <c r="H632" s="5" t="s">
        <v>2547</v>
      </c>
      <c r="I632" s="299"/>
      <c r="J632" s="346"/>
      <c r="K632" s="346"/>
      <c r="L632" s="346"/>
      <c r="M632" s="347"/>
      <c r="N632" s="1"/>
      <c r="O632" s="2"/>
      <c r="P632" s="194"/>
      <c r="Q632" s="343" t="str">
        <f t="shared" si="82"/>
        <v/>
      </c>
      <c r="R632" s="210" t="str">
        <f t="shared" si="83"/>
        <v/>
      </c>
      <c r="S632" s="211" t="str">
        <f t="shared" si="84"/>
        <v/>
      </c>
      <c r="T632" s="215"/>
      <c r="U632" s="213">
        <f t="shared" si="85"/>
        <v>0</v>
      </c>
      <c r="V632" s="217">
        <f t="shared" si="86"/>
        <v>0</v>
      </c>
      <c r="W632" s="215"/>
      <c r="X632" s="215"/>
      <c r="Y632" s="213">
        <f>IF(AB632="Y",COUNT(#REF!), "")</f>
        <v>0</v>
      </c>
      <c r="Z632" s="32"/>
      <c r="AA632" s="66" t="s">
        <v>2219</v>
      </c>
      <c r="AB632" s="64" t="s">
        <v>59</v>
      </c>
      <c r="AC632" s="68">
        <v>48.995918000000003</v>
      </c>
      <c r="AD632" s="68">
        <v>-125.379408</v>
      </c>
      <c r="AE632" s="65" t="s">
        <v>2220</v>
      </c>
      <c r="AF632" s="66">
        <v>8602</v>
      </c>
      <c r="AG632" s="66" t="s">
        <v>61</v>
      </c>
      <c r="AH632" s="66">
        <v>19</v>
      </c>
      <c r="AI632" s="66">
        <v>11</v>
      </c>
      <c r="AJ632" s="66" t="s">
        <v>57</v>
      </c>
      <c r="AK632" s="66" t="s">
        <v>62</v>
      </c>
      <c r="AL632" s="66" t="s">
        <v>57</v>
      </c>
      <c r="AM632" s="66" t="s">
        <v>63</v>
      </c>
      <c r="AN632" s="63" t="str">
        <f t="shared" si="87"/>
        <v>Toquaht*</v>
      </c>
      <c r="AO632" s="67" t="str">
        <f t="shared" si="88"/>
        <v>FALSE</v>
      </c>
      <c r="AP632" s="67" t="str">
        <f t="shared" si="89"/>
        <v>FALSE</v>
      </c>
    </row>
    <row r="633" spans="2:42" x14ac:dyDescent="0.25">
      <c r="B633" s="174">
        <v>8603</v>
      </c>
      <c r="C633" s="6" t="str">
        <f t="shared" si="81"/>
        <v>Bamfield</v>
      </c>
      <c r="D633" s="4" t="s">
        <v>62</v>
      </c>
      <c r="E633" s="5" t="s">
        <v>62</v>
      </c>
      <c r="F633" s="5" t="s">
        <v>62</v>
      </c>
      <c r="G633" s="5" t="s">
        <v>2557</v>
      </c>
      <c r="H633" s="5" t="s">
        <v>2547</v>
      </c>
      <c r="I633" s="299"/>
      <c r="J633" s="346"/>
      <c r="K633" s="346"/>
      <c r="L633" s="346"/>
      <c r="M633" s="347"/>
      <c r="N633" s="1"/>
      <c r="O633" s="2"/>
      <c r="P633" s="194"/>
      <c r="Q633" s="343" t="str">
        <f t="shared" si="82"/>
        <v/>
      </c>
      <c r="R633" s="210" t="str">
        <f t="shared" si="83"/>
        <v/>
      </c>
      <c r="S633" s="211" t="str">
        <f t="shared" si="84"/>
        <v/>
      </c>
      <c r="T633" s="215"/>
      <c r="U633" s="213">
        <f t="shared" si="85"/>
        <v>0</v>
      </c>
      <c r="V633" s="217">
        <f t="shared" si="86"/>
        <v>0</v>
      </c>
      <c r="W633" s="215"/>
      <c r="X633" s="215"/>
      <c r="Y633" s="213" t="str">
        <f>IF(AB633="Y",COUNT(#REF!), "")</f>
        <v/>
      </c>
      <c r="Z633" s="32"/>
      <c r="AA633" s="64" t="s">
        <v>185</v>
      </c>
      <c r="AB633" s="64" t="s">
        <v>72</v>
      </c>
      <c r="AC633" s="65">
        <v>48.831223000000001</v>
      </c>
      <c r="AD633" s="65">
        <v>-125.132582</v>
      </c>
      <c r="AE633" s="65" t="s">
        <v>186</v>
      </c>
      <c r="AF633" s="64">
        <v>8603</v>
      </c>
      <c r="AG633" s="64" t="s">
        <v>74</v>
      </c>
      <c r="AH633" s="64">
        <v>177</v>
      </c>
      <c r="AI633" s="64">
        <v>218</v>
      </c>
      <c r="AJ633" s="64" t="s">
        <v>57</v>
      </c>
      <c r="AK633" s="64" t="s">
        <v>62</v>
      </c>
      <c r="AL633" s="66" t="s">
        <v>57</v>
      </c>
      <c r="AM633" s="66" t="s">
        <v>63</v>
      </c>
      <c r="AN633" s="63" t="str">
        <f t="shared" si="87"/>
        <v>Bamfield</v>
      </c>
      <c r="AO633" s="67" t="str">
        <f t="shared" si="88"/>
        <v>FALSE</v>
      </c>
      <c r="AP633" s="67" t="str">
        <f t="shared" si="89"/>
        <v>FALSE</v>
      </c>
    </row>
    <row r="634" spans="2:42" x14ac:dyDescent="0.25">
      <c r="B634" s="174">
        <v>8606</v>
      </c>
      <c r="C634" s="6" t="str">
        <f t="shared" si="81"/>
        <v>Caycuse</v>
      </c>
      <c r="D634" s="4" t="s">
        <v>57</v>
      </c>
      <c r="E634" s="5" t="s">
        <v>57</v>
      </c>
      <c r="F634" s="5" t="s">
        <v>57</v>
      </c>
      <c r="G634" s="5" t="s">
        <v>2558</v>
      </c>
      <c r="H634" s="5" t="s">
        <v>2547</v>
      </c>
      <c r="I634" s="299"/>
      <c r="J634" s="346"/>
      <c r="K634" s="346"/>
      <c r="L634" s="346"/>
      <c r="M634" s="347"/>
      <c r="N634" s="1"/>
      <c r="O634" s="2"/>
      <c r="P634" s="194"/>
      <c r="Q634" s="343" t="str">
        <f t="shared" si="82"/>
        <v/>
      </c>
      <c r="R634" s="210" t="str">
        <f t="shared" si="83"/>
        <v/>
      </c>
      <c r="S634" s="211" t="str">
        <f t="shared" si="84"/>
        <v/>
      </c>
      <c r="T634" s="215"/>
      <c r="U634" s="213">
        <f t="shared" si="85"/>
        <v>0</v>
      </c>
      <c r="V634" s="217">
        <f t="shared" si="86"/>
        <v>0</v>
      </c>
      <c r="W634" s="215"/>
      <c r="X634" s="215"/>
      <c r="Y634" s="213" t="str">
        <f>IF(AB634="Y",COUNT(#REF!), "")</f>
        <v/>
      </c>
      <c r="Z634" s="32"/>
      <c r="AA634" s="66" t="s">
        <v>419</v>
      </c>
      <c r="AB634" s="64" t="s">
        <v>72</v>
      </c>
      <c r="AC634" s="68">
        <v>48.894326999999997</v>
      </c>
      <c r="AD634" s="68">
        <v>-124.366159</v>
      </c>
      <c r="AE634" s="65" t="s">
        <v>420</v>
      </c>
      <c r="AF634" s="66">
        <v>8606</v>
      </c>
      <c r="AG634" s="66" t="s">
        <v>74</v>
      </c>
      <c r="AH634" s="66">
        <v>24</v>
      </c>
      <c r="AI634" s="66">
        <v>34</v>
      </c>
      <c r="AJ634" s="66" t="s">
        <v>57</v>
      </c>
      <c r="AK634" s="66" t="s">
        <v>62</v>
      </c>
      <c r="AL634" s="66" t="s">
        <v>57</v>
      </c>
      <c r="AM634" s="66" t="s">
        <v>63</v>
      </c>
      <c r="AN634" s="63" t="str">
        <f t="shared" si="87"/>
        <v>Caycuse</v>
      </c>
      <c r="AO634" s="67" t="str">
        <f t="shared" si="88"/>
        <v>FALSE</v>
      </c>
      <c r="AP634" s="67" t="str">
        <f t="shared" si="89"/>
        <v>FALSE</v>
      </c>
    </row>
    <row r="635" spans="2:42" x14ac:dyDescent="0.25">
      <c r="B635" s="174">
        <v>8608</v>
      </c>
      <c r="C635" s="6" t="str">
        <f t="shared" si="81"/>
        <v>Port Renfrew</v>
      </c>
      <c r="D635" s="4" t="s">
        <v>57</v>
      </c>
      <c r="E635" s="5" t="s">
        <v>57</v>
      </c>
      <c r="F635" s="5" t="s">
        <v>57</v>
      </c>
      <c r="G635" s="5" t="s">
        <v>2559</v>
      </c>
      <c r="H635" s="5" t="s">
        <v>2547</v>
      </c>
      <c r="I635" s="299"/>
      <c r="J635" s="346"/>
      <c r="K635" s="346"/>
      <c r="L635" s="346"/>
      <c r="M635" s="347"/>
      <c r="N635" s="1"/>
      <c r="O635" s="2"/>
      <c r="P635" s="194"/>
      <c r="Q635" s="343" t="str">
        <f t="shared" si="82"/>
        <v/>
      </c>
      <c r="R635" s="210" t="str">
        <f t="shared" si="83"/>
        <v/>
      </c>
      <c r="S635" s="211" t="str">
        <f t="shared" si="84"/>
        <v/>
      </c>
      <c r="T635" s="215"/>
      <c r="U635" s="213">
        <f t="shared" si="85"/>
        <v>0</v>
      </c>
      <c r="V635" s="217">
        <f t="shared" si="86"/>
        <v>0</v>
      </c>
      <c r="W635" s="215"/>
      <c r="X635" s="215"/>
      <c r="Y635" s="213" t="str">
        <f>IF(AB635="Y",COUNT(#REF!), "")</f>
        <v/>
      </c>
      <c r="Z635" s="32"/>
      <c r="AA635" s="66" t="s">
        <v>1689</v>
      </c>
      <c r="AB635" s="64" t="s">
        <v>72</v>
      </c>
      <c r="AC635" s="68">
        <v>48.557440999999997</v>
      </c>
      <c r="AD635" s="68">
        <v>-124.404856</v>
      </c>
      <c r="AE635" s="65" t="s">
        <v>1690</v>
      </c>
      <c r="AF635" s="66">
        <v>8608</v>
      </c>
      <c r="AG635" s="66" t="s">
        <v>74</v>
      </c>
      <c r="AH635" s="66">
        <v>165</v>
      </c>
      <c r="AI635" s="66">
        <v>109</v>
      </c>
      <c r="AJ635" s="66" t="s">
        <v>57</v>
      </c>
      <c r="AK635" s="66" t="s">
        <v>62</v>
      </c>
      <c r="AL635" s="66" t="s">
        <v>62</v>
      </c>
      <c r="AM635" s="66" t="s">
        <v>63</v>
      </c>
      <c r="AN635" s="63" t="str">
        <f t="shared" si="87"/>
        <v>Port Renfrew</v>
      </c>
      <c r="AO635" s="67" t="str">
        <f t="shared" si="88"/>
        <v>FALSE</v>
      </c>
      <c r="AP635" s="67" t="str">
        <f t="shared" si="89"/>
        <v>FALSE</v>
      </c>
    </row>
    <row r="636" spans="2:42" x14ac:dyDescent="0.25">
      <c r="B636" s="174">
        <v>8610</v>
      </c>
      <c r="C636" s="6" t="str">
        <f t="shared" si="81"/>
        <v>Youbou</v>
      </c>
      <c r="D636" s="4" t="s">
        <v>62</v>
      </c>
      <c r="E636" s="5" t="s">
        <v>62</v>
      </c>
      <c r="F636" s="5" t="s">
        <v>62</v>
      </c>
      <c r="G636" s="5" t="s">
        <v>2558</v>
      </c>
      <c r="H636" s="5" t="s">
        <v>2547</v>
      </c>
      <c r="I636" s="299"/>
      <c r="J636" s="346"/>
      <c r="K636" s="346"/>
      <c r="L636" s="346"/>
      <c r="M636" s="347"/>
      <c r="N636" s="1"/>
      <c r="O636" s="2"/>
      <c r="P636" s="194"/>
      <c r="Q636" s="343" t="str">
        <f t="shared" si="82"/>
        <v/>
      </c>
      <c r="R636" s="210" t="str">
        <f t="shared" si="83"/>
        <v/>
      </c>
      <c r="S636" s="211" t="str">
        <f t="shared" si="84"/>
        <v/>
      </c>
      <c r="T636" s="215"/>
      <c r="U636" s="213">
        <f t="shared" si="85"/>
        <v>0</v>
      </c>
      <c r="V636" s="217">
        <f t="shared" si="86"/>
        <v>0</v>
      </c>
      <c r="W636" s="215"/>
      <c r="X636" s="215"/>
      <c r="Y636" s="213" t="str">
        <f>IF(AB636="Y",COUNT(#REF!), "")</f>
        <v/>
      </c>
      <c r="Z636" s="32"/>
      <c r="AA636" s="64" t="s">
        <v>2480</v>
      </c>
      <c r="AB636" s="64" t="s">
        <v>72</v>
      </c>
      <c r="AC636" s="65">
        <v>48.872622</v>
      </c>
      <c r="AD636" s="65">
        <v>-124.19931699999999</v>
      </c>
      <c r="AE636" s="65" t="s">
        <v>2481</v>
      </c>
      <c r="AF636" s="64">
        <v>8610</v>
      </c>
      <c r="AG636" s="64" t="s">
        <v>74</v>
      </c>
      <c r="AH636" s="64">
        <v>632</v>
      </c>
      <c r="AI636" s="64">
        <v>410</v>
      </c>
      <c r="AJ636" s="64" t="s">
        <v>62</v>
      </c>
      <c r="AK636" s="64" t="s">
        <v>57</v>
      </c>
      <c r="AL636" s="66" t="s">
        <v>62</v>
      </c>
      <c r="AM636" s="66" t="s">
        <v>63</v>
      </c>
      <c r="AN636" s="63" t="str">
        <f t="shared" si="87"/>
        <v>Youbou</v>
      </c>
      <c r="AO636" s="67" t="str">
        <f t="shared" si="88"/>
        <v>FALSE</v>
      </c>
      <c r="AP636" s="67" t="str">
        <f t="shared" si="89"/>
        <v>FALSE</v>
      </c>
    </row>
    <row r="637" spans="2:42" x14ac:dyDescent="0.25">
      <c r="B637" s="174">
        <v>8611</v>
      </c>
      <c r="C637" s="6" t="str">
        <f t="shared" si="81"/>
        <v>Honeymoon Bay</v>
      </c>
      <c r="D637" s="4" t="s">
        <v>62</v>
      </c>
      <c r="E637" s="5" t="s">
        <v>62</v>
      </c>
      <c r="F637" s="5" t="s">
        <v>62</v>
      </c>
      <c r="G637" s="5" t="s">
        <v>2558</v>
      </c>
      <c r="H637" s="5" t="s">
        <v>2547</v>
      </c>
      <c r="I637" s="299"/>
      <c r="J637" s="346"/>
      <c r="K637" s="346"/>
      <c r="L637" s="346"/>
      <c r="M637" s="347"/>
      <c r="N637" s="1"/>
      <c r="O637" s="2"/>
      <c r="P637" s="194"/>
      <c r="Q637" s="343" t="str">
        <f t="shared" si="82"/>
        <v/>
      </c>
      <c r="R637" s="210" t="str">
        <f t="shared" si="83"/>
        <v/>
      </c>
      <c r="S637" s="211" t="str">
        <f t="shared" si="84"/>
        <v/>
      </c>
      <c r="T637" s="215"/>
      <c r="U637" s="213">
        <f t="shared" si="85"/>
        <v>0</v>
      </c>
      <c r="V637" s="217">
        <f t="shared" si="86"/>
        <v>0</v>
      </c>
      <c r="W637" s="215"/>
      <c r="X637" s="215"/>
      <c r="Y637" s="213" t="str">
        <f>IF(AB637="Y",COUNT(#REF!), "")</f>
        <v/>
      </c>
      <c r="Z637" s="32"/>
      <c r="AA637" s="64" t="s">
        <v>987</v>
      </c>
      <c r="AB637" s="66" t="s">
        <v>72</v>
      </c>
      <c r="AC637" s="65">
        <v>48.815007999999999</v>
      </c>
      <c r="AD637" s="65">
        <v>-124.17305500000001</v>
      </c>
      <c r="AE637" s="65" t="s">
        <v>988</v>
      </c>
      <c r="AF637" s="64">
        <v>8611</v>
      </c>
      <c r="AG637" s="64" t="s">
        <v>74</v>
      </c>
      <c r="AH637" s="64">
        <v>442</v>
      </c>
      <c r="AI637" s="64">
        <v>289</v>
      </c>
      <c r="AJ637" s="64" t="s">
        <v>62</v>
      </c>
      <c r="AK637" s="64" t="s">
        <v>57</v>
      </c>
      <c r="AL637" s="66" t="s">
        <v>62</v>
      </c>
      <c r="AM637" s="66" t="s">
        <v>63</v>
      </c>
      <c r="AN637" s="63" t="str">
        <f t="shared" si="87"/>
        <v>Honeymoon Bay</v>
      </c>
      <c r="AO637" s="67" t="str">
        <f t="shared" si="88"/>
        <v>FALSE</v>
      </c>
      <c r="AP637" s="67" t="str">
        <f t="shared" si="89"/>
        <v>FALSE</v>
      </c>
    </row>
    <row r="638" spans="2:42" x14ac:dyDescent="0.25">
      <c r="B638" s="174">
        <v>8612</v>
      </c>
      <c r="C638" s="6" t="str">
        <f t="shared" si="81"/>
        <v>Mesachie Lake</v>
      </c>
      <c r="D638" s="4" t="s">
        <v>62</v>
      </c>
      <c r="E638" s="5" t="s">
        <v>62</v>
      </c>
      <c r="F638" s="5" t="s">
        <v>62</v>
      </c>
      <c r="G638" s="5" t="s">
        <v>2558</v>
      </c>
      <c r="H638" s="5" t="s">
        <v>2547</v>
      </c>
      <c r="I638" s="299"/>
      <c r="J638" s="346"/>
      <c r="K638" s="346"/>
      <c r="L638" s="346"/>
      <c r="M638" s="347"/>
      <c r="N638" s="1"/>
      <c r="O638" s="2"/>
      <c r="P638" s="194"/>
      <c r="Q638" s="343" t="str">
        <f t="shared" si="82"/>
        <v/>
      </c>
      <c r="R638" s="210" t="str">
        <f t="shared" si="83"/>
        <v/>
      </c>
      <c r="S638" s="211" t="str">
        <f t="shared" si="84"/>
        <v/>
      </c>
      <c r="T638" s="215"/>
      <c r="U638" s="213">
        <f t="shared" si="85"/>
        <v>0</v>
      </c>
      <c r="V638" s="217">
        <f t="shared" si="86"/>
        <v>0</v>
      </c>
      <c r="W638" s="215"/>
      <c r="X638" s="215"/>
      <c r="Y638" s="213" t="str">
        <f>IF(AB638="Y",COUNT(#REF!), "")</f>
        <v/>
      </c>
      <c r="Z638" s="32"/>
      <c r="AA638" s="64" t="s">
        <v>1362</v>
      </c>
      <c r="AB638" s="66" t="s">
        <v>72</v>
      </c>
      <c r="AC638" s="65">
        <v>48.812435000000001</v>
      </c>
      <c r="AD638" s="65">
        <v>-124.124745</v>
      </c>
      <c r="AE638" s="65" t="s">
        <v>1363</v>
      </c>
      <c r="AF638" s="64">
        <v>8612</v>
      </c>
      <c r="AG638" s="64" t="s">
        <v>74</v>
      </c>
      <c r="AH638" s="64">
        <v>159</v>
      </c>
      <c r="AI638" s="64">
        <v>89</v>
      </c>
      <c r="AJ638" s="64" t="s">
        <v>62</v>
      </c>
      <c r="AK638" s="64" t="s">
        <v>57</v>
      </c>
      <c r="AL638" s="66" t="s">
        <v>57</v>
      </c>
      <c r="AM638" s="66" t="s">
        <v>63</v>
      </c>
      <c r="AN638" s="63" t="str">
        <f t="shared" si="87"/>
        <v>Mesachie Lake</v>
      </c>
      <c r="AO638" s="67" t="str">
        <f t="shared" si="88"/>
        <v>FALSE</v>
      </c>
      <c r="AP638" s="67" t="str">
        <f t="shared" si="89"/>
        <v>FALSE</v>
      </c>
    </row>
    <row r="639" spans="2:42" x14ac:dyDescent="0.25">
      <c r="B639" s="174">
        <v>8613</v>
      </c>
      <c r="C639" s="6" t="str">
        <f t="shared" si="81"/>
        <v>Lake Cowichan</v>
      </c>
      <c r="D639" s="4" t="s">
        <v>62</v>
      </c>
      <c r="E639" s="5" t="s">
        <v>62</v>
      </c>
      <c r="F639" s="5" t="s">
        <v>62</v>
      </c>
      <c r="G639" s="5" t="s">
        <v>2558</v>
      </c>
      <c r="H639" s="5" t="s">
        <v>2547</v>
      </c>
      <c r="I639" s="299"/>
      <c r="J639" s="346"/>
      <c r="K639" s="346"/>
      <c r="L639" s="346"/>
      <c r="M639" s="347"/>
      <c r="N639" s="1"/>
      <c r="O639" s="2"/>
      <c r="P639" s="194"/>
      <c r="Q639" s="343" t="str">
        <f t="shared" si="82"/>
        <v/>
      </c>
      <c r="R639" s="210" t="str">
        <f t="shared" si="83"/>
        <v/>
      </c>
      <c r="S639" s="211" t="str">
        <f t="shared" si="84"/>
        <v/>
      </c>
      <c r="T639" s="215"/>
      <c r="U639" s="213">
        <f t="shared" si="85"/>
        <v>0</v>
      </c>
      <c r="V639" s="217">
        <f t="shared" si="86"/>
        <v>0</v>
      </c>
      <c r="W639" s="215"/>
      <c r="X639" s="215"/>
      <c r="Y639" s="213" t="str">
        <f>IF(AB639="Y",COUNT(#REF!), "")</f>
        <v/>
      </c>
      <c r="Z639" s="32"/>
      <c r="AA639" s="66" t="s">
        <v>1167</v>
      </c>
      <c r="AB639" s="66" t="s">
        <v>72</v>
      </c>
      <c r="AC639" s="68">
        <v>48.826067000000002</v>
      </c>
      <c r="AD639" s="68">
        <v>-124.05150399999999</v>
      </c>
      <c r="AE639" s="65" t="s">
        <v>1168</v>
      </c>
      <c r="AF639" s="66">
        <v>8613</v>
      </c>
      <c r="AG639" s="66" t="s">
        <v>74</v>
      </c>
      <c r="AH639" s="66">
        <v>2864</v>
      </c>
      <c r="AI639" s="66">
        <v>1388</v>
      </c>
      <c r="AJ639" s="66" t="s">
        <v>62</v>
      </c>
      <c r="AK639" s="66" t="s">
        <v>57</v>
      </c>
      <c r="AL639" s="66" t="s">
        <v>62</v>
      </c>
      <c r="AM639" s="66" t="s">
        <v>63</v>
      </c>
      <c r="AN639" s="63" t="str">
        <f t="shared" si="87"/>
        <v>Lake Cowichan</v>
      </c>
      <c r="AO639" s="67" t="str">
        <f t="shared" si="88"/>
        <v>FALSE</v>
      </c>
      <c r="AP639" s="67" t="str">
        <f t="shared" si="89"/>
        <v>FALSE</v>
      </c>
    </row>
    <row r="640" spans="2:42" x14ac:dyDescent="0.25">
      <c r="B640" s="174">
        <v>8614</v>
      </c>
      <c r="C640" s="6" t="str">
        <f t="shared" si="81"/>
        <v>Cowichan*</v>
      </c>
      <c r="D640" s="4" t="s">
        <v>62</v>
      </c>
      <c r="E640" s="5" t="s">
        <v>62</v>
      </c>
      <c r="F640" s="5" t="s">
        <v>62</v>
      </c>
      <c r="G640" s="5" t="s">
        <v>2558</v>
      </c>
      <c r="H640" s="5" t="s">
        <v>2547</v>
      </c>
      <c r="I640" s="299"/>
      <c r="J640" s="346"/>
      <c r="K640" s="346"/>
      <c r="L640" s="346"/>
      <c r="M640" s="347"/>
      <c r="N640" s="1"/>
      <c r="O640" s="2"/>
      <c r="P640" s="194"/>
      <c r="Q640" s="343" t="str">
        <f t="shared" si="82"/>
        <v/>
      </c>
      <c r="R640" s="210" t="str">
        <f t="shared" si="83"/>
        <v/>
      </c>
      <c r="S640" s="211" t="str">
        <f t="shared" si="84"/>
        <v/>
      </c>
      <c r="T640" s="215"/>
      <c r="U640" s="213">
        <f t="shared" si="85"/>
        <v>0</v>
      </c>
      <c r="V640" s="217">
        <f t="shared" si="86"/>
        <v>0</v>
      </c>
      <c r="W640" s="215"/>
      <c r="X640" s="215"/>
      <c r="Y640" s="213">
        <f>IF(AB640="Y",COUNT(#REF!), "")</f>
        <v>0</v>
      </c>
      <c r="Z640" s="32"/>
      <c r="AA640" s="66" t="s">
        <v>551</v>
      </c>
      <c r="AB640" s="64" t="s">
        <v>59</v>
      </c>
      <c r="AC640" s="68">
        <v>48.759549999999997</v>
      </c>
      <c r="AD640" s="68">
        <v>-123.828869</v>
      </c>
      <c r="AE640" s="65" t="s">
        <v>552</v>
      </c>
      <c r="AF640" s="66">
        <v>8614</v>
      </c>
      <c r="AG640" s="66" t="s">
        <v>66</v>
      </c>
      <c r="AH640" s="66">
        <v>760</v>
      </c>
      <c r="AI640" s="66">
        <v>315</v>
      </c>
      <c r="AJ640" s="66" t="s">
        <v>62</v>
      </c>
      <c r="AK640" s="66" t="s">
        <v>57</v>
      </c>
      <c r="AL640" s="66" t="s">
        <v>57</v>
      </c>
      <c r="AM640" s="66" t="s">
        <v>63</v>
      </c>
      <c r="AN640" s="63" t="str">
        <f t="shared" si="87"/>
        <v>Cowichan*</v>
      </c>
      <c r="AO640" s="67" t="str">
        <f t="shared" si="88"/>
        <v>FALSE</v>
      </c>
      <c r="AP640" s="67" t="str">
        <f t="shared" si="89"/>
        <v>FALSE</v>
      </c>
    </row>
    <row r="641" spans="2:42" x14ac:dyDescent="0.25">
      <c r="B641" s="174">
        <v>8615</v>
      </c>
      <c r="C641" s="6" t="str">
        <f t="shared" si="81"/>
        <v>Crofton</v>
      </c>
      <c r="D641" s="4" t="s">
        <v>62</v>
      </c>
      <c r="E641" s="5" t="s">
        <v>62</v>
      </c>
      <c r="F641" s="5" t="s">
        <v>62</v>
      </c>
      <c r="G641" s="5" t="s">
        <v>2558</v>
      </c>
      <c r="H641" s="5" t="s">
        <v>2547</v>
      </c>
      <c r="I641" s="299"/>
      <c r="J641" s="346"/>
      <c r="K641" s="346"/>
      <c r="L641" s="346"/>
      <c r="M641" s="347"/>
      <c r="N641" s="1"/>
      <c r="O641" s="2"/>
      <c r="P641" s="194"/>
      <c r="Q641" s="343" t="str">
        <f t="shared" si="82"/>
        <v/>
      </c>
      <c r="R641" s="210" t="str">
        <f t="shared" si="83"/>
        <v/>
      </c>
      <c r="S641" s="211" t="str">
        <f t="shared" si="84"/>
        <v/>
      </c>
      <c r="T641" s="215"/>
      <c r="U641" s="213">
        <f t="shared" si="85"/>
        <v>0</v>
      </c>
      <c r="V641" s="217">
        <f t="shared" si="86"/>
        <v>0</v>
      </c>
      <c r="W641" s="215"/>
      <c r="X641" s="215"/>
      <c r="Y641" s="213" t="str">
        <f>IF(AB641="Y",COUNT(#REF!), "")</f>
        <v/>
      </c>
      <c r="Z641" s="32"/>
      <c r="AA641" s="64" t="s">
        <v>571</v>
      </c>
      <c r="AB641" s="66" t="s">
        <v>72</v>
      </c>
      <c r="AC641" s="65">
        <v>48.863168000000002</v>
      </c>
      <c r="AD641" s="65">
        <v>-123.643433</v>
      </c>
      <c r="AE641" s="65" t="s">
        <v>572</v>
      </c>
      <c r="AF641" s="64">
        <v>8615</v>
      </c>
      <c r="AG641" s="64" t="s">
        <v>74</v>
      </c>
      <c r="AH641" s="64">
        <v>2889</v>
      </c>
      <c r="AI641" s="64">
        <v>1245</v>
      </c>
      <c r="AJ641" s="64" t="s">
        <v>62</v>
      </c>
      <c r="AK641" s="64" t="s">
        <v>57</v>
      </c>
      <c r="AL641" s="66" t="s">
        <v>62</v>
      </c>
      <c r="AM641" s="66" t="s">
        <v>63</v>
      </c>
      <c r="AN641" s="63" t="str">
        <f t="shared" si="87"/>
        <v>Crofton</v>
      </c>
      <c r="AO641" s="67" t="str">
        <f t="shared" si="88"/>
        <v>FALSE</v>
      </c>
      <c r="AP641" s="67" t="str">
        <f t="shared" si="89"/>
        <v>FALSE</v>
      </c>
    </row>
    <row r="642" spans="2:42" x14ac:dyDescent="0.25">
      <c r="B642" s="174">
        <v>8616</v>
      </c>
      <c r="C642" s="6" t="str">
        <f t="shared" si="81"/>
        <v>Westholme</v>
      </c>
      <c r="D642" s="4" t="s">
        <v>62</v>
      </c>
      <c r="E642" s="5" t="s">
        <v>62</v>
      </c>
      <c r="F642" s="5" t="s">
        <v>62</v>
      </c>
      <c r="G642" s="5" t="s">
        <v>2558</v>
      </c>
      <c r="H642" s="5" t="s">
        <v>2547</v>
      </c>
      <c r="I642" s="299"/>
      <c r="J642" s="346"/>
      <c r="K642" s="346"/>
      <c r="L642" s="346"/>
      <c r="M642" s="347"/>
      <c r="N642" s="1"/>
      <c r="O642" s="2"/>
      <c r="P642" s="194"/>
      <c r="Q642" s="343" t="str">
        <f t="shared" si="82"/>
        <v/>
      </c>
      <c r="R642" s="210" t="str">
        <f t="shared" si="83"/>
        <v/>
      </c>
      <c r="S642" s="211" t="str">
        <f t="shared" si="84"/>
        <v/>
      </c>
      <c r="T642" s="215"/>
      <c r="U642" s="213">
        <f t="shared" si="85"/>
        <v>0</v>
      </c>
      <c r="V642" s="217">
        <f t="shared" si="86"/>
        <v>0</v>
      </c>
      <c r="W642" s="215"/>
      <c r="X642" s="215"/>
      <c r="Y642" s="213" t="str">
        <f>IF(AB642="Y",COUNT(#REF!), "")</f>
        <v/>
      </c>
      <c r="Z642" s="32"/>
      <c r="AA642" s="64" t="s">
        <v>2373</v>
      </c>
      <c r="AB642" s="66" t="s">
        <v>72</v>
      </c>
      <c r="AC642" s="65">
        <v>48.866700999999999</v>
      </c>
      <c r="AD642" s="65">
        <v>-123.7</v>
      </c>
      <c r="AE642" s="65" t="s">
        <v>2374</v>
      </c>
      <c r="AF642" s="64">
        <v>8616</v>
      </c>
      <c r="AG642" s="64" t="s">
        <v>74</v>
      </c>
      <c r="AH642" s="64">
        <v>712</v>
      </c>
      <c r="AI642" s="64">
        <v>273</v>
      </c>
      <c r="AJ642" s="64" t="s">
        <v>62</v>
      </c>
      <c r="AK642" s="64" t="s">
        <v>57</v>
      </c>
      <c r="AL642" s="66" t="s">
        <v>62</v>
      </c>
      <c r="AM642" s="66" t="s">
        <v>63</v>
      </c>
      <c r="AN642" s="63" t="str">
        <f t="shared" si="87"/>
        <v>Westholme</v>
      </c>
      <c r="AO642" s="67" t="str">
        <f t="shared" si="88"/>
        <v>FALSE</v>
      </c>
      <c r="AP642" s="67" t="str">
        <f t="shared" si="89"/>
        <v>FALSE</v>
      </c>
    </row>
    <row r="643" spans="2:42" x14ac:dyDescent="0.25">
      <c r="B643" s="174">
        <v>8618</v>
      </c>
      <c r="C643" s="6" t="str">
        <f t="shared" si="81"/>
        <v>Chemainus*</v>
      </c>
      <c r="D643" s="4" t="s">
        <v>62</v>
      </c>
      <c r="E643" s="5" t="s">
        <v>62</v>
      </c>
      <c r="F643" s="5" t="s">
        <v>62</v>
      </c>
      <c r="G643" s="5" t="s">
        <v>2558</v>
      </c>
      <c r="H643" s="5" t="s">
        <v>2547</v>
      </c>
      <c r="I643" s="299"/>
      <c r="J643" s="346"/>
      <c r="K643" s="346"/>
      <c r="L643" s="346"/>
      <c r="M643" s="347"/>
      <c r="N643" s="1"/>
      <c r="O643" s="2"/>
      <c r="P643" s="194"/>
      <c r="Q643" s="343" t="str">
        <f t="shared" si="82"/>
        <v/>
      </c>
      <c r="R643" s="210" t="str">
        <f t="shared" si="83"/>
        <v/>
      </c>
      <c r="S643" s="211" t="str">
        <f t="shared" si="84"/>
        <v/>
      </c>
      <c r="T643" s="215"/>
      <c r="U643" s="213">
        <f t="shared" si="85"/>
        <v>0</v>
      </c>
      <c r="V643" s="217">
        <f t="shared" si="86"/>
        <v>0</v>
      </c>
      <c r="W643" s="215"/>
      <c r="X643" s="215"/>
      <c r="Y643" s="213">
        <f>IF(AB643="Y",COUNT(#REF!), "")</f>
        <v>0</v>
      </c>
      <c r="Z643" s="32"/>
      <c r="AA643" s="66" t="s">
        <v>453</v>
      </c>
      <c r="AB643" s="64" t="s">
        <v>59</v>
      </c>
      <c r="AC643" s="68">
        <v>48.901356999999997</v>
      </c>
      <c r="AD643" s="68">
        <v>-123.696519</v>
      </c>
      <c r="AE643" s="65" t="s">
        <v>457</v>
      </c>
      <c r="AF643" s="66">
        <v>8618</v>
      </c>
      <c r="AG643" s="66" t="s">
        <v>66</v>
      </c>
      <c r="AH643" s="66">
        <v>4359</v>
      </c>
      <c r="AI643" s="66">
        <v>2260</v>
      </c>
      <c r="AJ643" s="66" t="s">
        <v>62</v>
      </c>
      <c r="AK643" s="66" t="s">
        <v>57</v>
      </c>
      <c r="AL643" s="66" t="s">
        <v>57</v>
      </c>
      <c r="AM643" s="66" t="s">
        <v>63</v>
      </c>
      <c r="AN643" s="63" t="str">
        <f t="shared" si="87"/>
        <v>Chemainus*</v>
      </c>
      <c r="AO643" s="67" t="str">
        <f t="shared" si="88"/>
        <v>FALSE</v>
      </c>
      <c r="AP643" s="67" t="str">
        <f t="shared" si="89"/>
        <v>FALSE</v>
      </c>
    </row>
    <row r="644" spans="2:42" x14ac:dyDescent="0.25">
      <c r="B644" s="174">
        <v>8619</v>
      </c>
      <c r="C644" s="6" t="str">
        <f t="shared" si="81"/>
        <v>River Jordan</v>
      </c>
      <c r="D644" s="4" t="s">
        <v>57</v>
      </c>
      <c r="E644" s="5" t="s">
        <v>57</v>
      </c>
      <c r="F644" s="5" t="s">
        <v>57</v>
      </c>
      <c r="G644" s="5" t="s">
        <v>2559</v>
      </c>
      <c r="H644" s="5" t="s">
        <v>2547</v>
      </c>
      <c r="I644" s="299"/>
      <c r="J644" s="346"/>
      <c r="K644" s="346"/>
      <c r="L644" s="346"/>
      <c r="M644" s="347"/>
      <c r="N644" s="1"/>
      <c r="O644" s="2"/>
      <c r="P644" s="194"/>
      <c r="Q644" s="343" t="str">
        <f t="shared" si="82"/>
        <v/>
      </c>
      <c r="R644" s="210" t="str">
        <f t="shared" si="83"/>
        <v/>
      </c>
      <c r="S644" s="211" t="str">
        <f t="shared" si="84"/>
        <v/>
      </c>
      <c r="T644" s="215"/>
      <c r="U644" s="213">
        <f t="shared" si="85"/>
        <v>0</v>
      </c>
      <c r="V644" s="217">
        <f t="shared" si="86"/>
        <v>0</v>
      </c>
      <c r="W644" s="215"/>
      <c r="X644" s="215"/>
      <c r="Y644" s="213" t="str">
        <f>IF(AB644="Y",COUNT(#REF!), "")</f>
        <v/>
      </c>
      <c r="Z644" s="32"/>
      <c r="AA644" s="64" t="s">
        <v>1784</v>
      </c>
      <c r="AB644" s="64" t="s">
        <v>72</v>
      </c>
      <c r="AC644" s="65">
        <v>48.422069999999998</v>
      </c>
      <c r="AD644" s="65">
        <v>-124.05046900000001</v>
      </c>
      <c r="AE644" s="65" t="s">
        <v>1785</v>
      </c>
      <c r="AF644" s="64">
        <v>8619</v>
      </c>
      <c r="AG644" s="64" t="s">
        <v>74</v>
      </c>
      <c r="AH644" s="64">
        <v>58</v>
      </c>
      <c r="AI644" s="64">
        <v>37</v>
      </c>
      <c r="AJ644" s="64" t="s">
        <v>57</v>
      </c>
      <c r="AK644" s="64" t="s">
        <v>62</v>
      </c>
      <c r="AL644" s="66" t="s">
        <v>62</v>
      </c>
      <c r="AM644" s="66" t="s">
        <v>63</v>
      </c>
      <c r="AN644" s="63" t="str">
        <f t="shared" si="87"/>
        <v>River Jordan</v>
      </c>
      <c r="AO644" s="67" t="str">
        <f t="shared" si="88"/>
        <v>FALSE</v>
      </c>
      <c r="AP644" s="67" t="str">
        <f t="shared" si="89"/>
        <v>FALSE</v>
      </c>
    </row>
    <row r="645" spans="2:42" x14ac:dyDescent="0.25">
      <c r="B645" s="174">
        <v>8620</v>
      </c>
      <c r="C645" s="6" t="str">
        <f t="shared" si="81"/>
        <v>Chamiss Bay</v>
      </c>
      <c r="D645" s="4" t="s">
        <v>57</v>
      </c>
      <c r="E645" s="5" t="s">
        <v>57</v>
      </c>
      <c r="F645" s="5" t="s">
        <v>57</v>
      </c>
      <c r="G645" s="5" t="s">
        <v>2549</v>
      </c>
      <c r="H645" s="5" t="s">
        <v>2547</v>
      </c>
      <c r="I645" s="299"/>
      <c r="J645" s="346"/>
      <c r="K645" s="346"/>
      <c r="L645" s="346"/>
      <c r="M645" s="347"/>
      <c r="N645" s="1"/>
      <c r="O645" s="2"/>
      <c r="P645" s="194"/>
      <c r="Q645" s="343" t="str">
        <f t="shared" si="82"/>
        <v/>
      </c>
      <c r="R645" s="210" t="str">
        <f t="shared" si="83"/>
        <v/>
      </c>
      <c r="S645" s="211" t="str">
        <f t="shared" si="84"/>
        <v/>
      </c>
      <c r="T645" s="215"/>
      <c r="U645" s="213">
        <f t="shared" si="85"/>
        <v>0</v>
      </c>
      <c r="V645" s="217">
        <f t="shared" si="86"/>
        <v>0</v>
      </c>
      <c r="W645" s="215"/>
      <c r="X645" s="215"/>
      <c r="Y645" s="213" t="str">
        <f>IF(AB645="Y",COUNT(#REF!), "")</f>
        <v/>
      </c>
      <c r="Z645" s="32"/>
      <c r="AA645" s="64" t="s">
        <v>437</v>
      </c>
      <c r="AB645" s="66" t="s">
        <v>72</v>
      </c>
      <c r="AC645" s="65">
        <v>50.069400000000002</v>
      </c>
      <c r="AD645" s="65">
        <v>-127.28749999999999</v>
      </c>
      <c r="AE645" s="65" t="s">
        <v>438</v>
      </c>
      <c r="AF645" s="64">
        <v>8620</v>
      </c>
      <c r="AG645" s="64" t="s">
        <v>74</v>
      </c>
      <c r="AH645" s="64">
        <v>4</v>
      </c>
      <c r="AI645" s="64">
        <v>13</v>
      </c>
      <c r="AJ645" s="64" t="s">
        <v>57</v>
      </c>
      <c r="AK645" s="64" t="s">
        <v>62</v>
      </c>
      <c r="AL645" s="66" t="s">
        <v>57</v>
      </c>
      <c r="AM645" s="66" t="s">
        <v>63</v>
      </c>
      <c r="AN645" s="63" t="str">
        <f t="shared" si="87"/>
        <v>Chamiss Bay</v>
      </c>
      <c r="AO645" s="67" t="str">
        <f t="shared" si="88"/>
        <v>FALSE</v>
      </c>
      <c r="AP645" s="67" t="str">
        <f t="shared" si="89"/>
        <v>FALSE</v>
      </c>
    </row>
    <row r="646" spans="2:42" x14ac:dyDescent="0.25">
      <c r="B646" s="174">
        <v>8621</v>
      </c>
      <c r="C646" s="6" t="str">
        <f t="shared" si="81"/>
        <v>Fair Harbour</v>
      </c>
      <c r="D646" s="4" t="s">
        <v>57</v>
      </c>
      <c r="E646" s="5" t="s">
        <v>57</v>
      </c>
      <c r="F646" s="5" t="s">
        <v>57</v>
      </c>
      <c r="G646" s="5" t="s">
        <v>2549</v>
      </c>
      <c r="H646" s="5" t="s">
        <v>2547</v>
      </c>
      <c r="I646" s="299"/>
      <c r="J646" s="346"/>
      <c r="K646" s="346"/>
      <c r="L646" s="346"/>
      <c r="M646" s="347"/>
      <c r="N646" s="1"/>
      <c r="O646" s="2"/>
      <c r="P646" s="194"/>
      <c r="Q646" s="343" t="str">
        <f t="shared" si="82"/>
        <v/>
      </c>
      <c r="R646" s="210" t="str">
        <f t="shared" si="83"/>
        <v/>
      </c>
      <c r="S646" s="211" t="str">
        <f t="shared" si="84"/>
        <v/>
      </c>
      <c r="T646" s="215"/>
      <c r="U646" s="213">
        <f t="shared" si="85"/>
        <v>0</v>
      </c>
      <c r="V646" s="217">
        <f t="shared" si="86"/>
        <v>0</v>
      </c>
      <c r="W646" s="215"/>
      <c r="X646" s="215"/>
      <c r="Y646" s="213" t="str">
        <f>IF(AB646="Y",COUNT(#REF!), "")</f>
        <v/>
      </c>
      <c r="Z646" s="32"/>
      <c r="AA646" s="64" t="s">
        <v>746</v>
      </c>
      <c r="AB646" s="64" t="s">
        <v>72</v>
      </c>
      <c r="AC646" s="65">
        <v>50.056471999999999</v>
      </c>
      <c r="AD646" s="65">
        <v>-127.100679</v>
      </c>
      <c r="AE646" s="65" t="s">
        <v>747</v>
      </c>
      <c r="AF646" s="64">
        <v>8621</v>
      </c>
      <c r="AG646" s="64" t="s">
        <v>74</v>
      </c>
      <c r="AH646" s="64">
        <v>4</v>
      </c>
      <c r="AI646" s="64">
        <v>13</v>
      </c>
      <c r="AJ646" s="64" t="s">
        <v>57</v>
      </c>
      <c r="AK646" s="64" t="s">
        <v>62</v>
      </c>
      <c r="AL646" s="66" t="s">
        <v>57</v>
      </c>
      <c r="AM646" s="66" t="s">
        <v>63</v>
      </c>
      <c r="AN646" s="63" t="str">
        <f t="shared" si="87"/>
        <v>Fair Harbour</v>
      </c>
      <c r="AO646" s="67" t="str">
        <f t="shared" si="88"/>
        <v>FALSE</v>
      </c>
      <c r="AP646" s="67" t="str">
        <f t="shared" si="89"/>
        <v>FALSE</v>
      </c>
    </row>
    <row r="647" spans="2:42" x14ac:dyDescent="0.25">
      <c r="B647" s="174">
        <v>8622</v>
      </c>
      <c r="C647" s="6" t="str">
        <f t="shared" si="81"/>
        <v>Kimsquit</v>
      </c>
      <c r="D647" s="4" t="s">
        <v>57</v>
      </c>
      <c r="E647" s="5" t="s">
        <v>57</v>
      </c>
      <c r="F647" s="5" t="s">
        <v>57</v>
      </c>
      <c r="G647" s="5" t="s">
        <v>2555</v>
      </c>
      <c r="H647" s="5" t="s">
        <v>2547</v>
      </c>
      <c r="I647" s="299"/>
      <c r="J647" s="346"/>
      <c r="K647" s="346"/>
      <c r="L647" s="346"/>
      <c r="M647" s="347"/>
      <c r="N647" s="1"/>
      <c r="O647" s="2"/>
      <c r="P647" s="194"/>
      <c r="Q647" s="343" t="str">
        <f t="shared" si="82"/>
        <v/>
      </c>
      <c r="R647" s="210" t="str">
        <f t="shared" si="83"/>
        <v/>
      </c>
      <c r="S647" s="211" t="str">
        <f t="shared" si="84"/>
        <v/>
      </c>
      <c r="T647" s="215"/>
      <c r="U647" s="213">
        <f t="shared" si="85"/>
        <v>0</v>
      </c>
      <c r="V647" s="217">
        <f t="shared" si="86"/>
        <v>0</v>
      </c>
      <c r="W647" s="215"/>
      <c r="X647" s="215"/>
      <c r="Y647" s="213" t="str">
        <f>IF(AB647="Y",COUNT(#REF!), "")</f>
        <v/>
      </c>
      <c r="Z647" s="32"/>
      <c r="AA647" s="66" t="s">
        <v>1084</v>
      </c>
      <c r="AB647" s="66" t="s">
        <v>72</v>
      </c>
      <c r="AC647" s="68">
        <v>52.829633999999999</v>
      </c>
      <c r="AD647" s="68">
        <v>-126.96434000000001</v>
      </c>
      <c r="AE647" s="65" t="s">
        <v>1085</v>
      </c>
      <c r="AF647" s="66">
        <v>8622</v>
      </c>
      <c r="AG647" s="66" t="s">
        <v>74</v>
      </c>
      <c r="AH647" s="66">
        <v>3</v>
      </c>
      <c r="AI647" s="66">
        <v>2</v>
      </c>
      <c r="AJ647" s="66" t="s">
        <v>57</v>
      </c>
      <c r="AK647" s="66" t="s">
        <v>62</v>
      </c>
      <c r="AL647" s="66" t="s">
        <v>62</v>
      </c>
      <c r="AM647" s="66" t="s">
        <v>63</v>
      </c>
      <c r="AN647" s="63" t="str">
        <f t="shared" si="87"/>
        <v>Kimsquit</v>
      </c>
      <c r="AO647" s="67" t="str">
        <f t="shared" si="88"/>
        <v>FALSE</v>
      </c>
      <c r="AP647" s="67" t="str">
        <f t="shared" si="89"/>
        <v>FALSE</v>
      </c>
    </row>
    <row r="648" spans="2:42" x14ac:dyDescent="0.25">
      <c r="B648" s="174">
        <v>8624</v>
      </c>
      <c r="C648" s="6" t="str">
        <f t="shared" si="81"/>
        <v>Namu</v>
      </c>
      <c r="D648" s="4" t="s">
        <v>57</v>
      </c>
      <c r="E648" s="5" t="s">
        <v>57</v>
      </c>
      <c r="F648" s="5" t="s">
        <v>57</v>
      </c>
      <c r="G648" s="5" t="s">
        <v>2555</v>
      </c>
      <c r="H648" s="5" t="s">
        <v>2547</v>
      </c>
      <c r="I648" s="299"/>
      <c r="J648" s="346"/>
      <c r="K648" s="346"/>
      <c r="L648" s="346"/>
      <c r="M648" s="347"/>
      <c r="N648" s="1"/>
      <c r="O648" s="2"/>
      <c r="P648" s="194"/>
      <c r="Q648" s="343" t="str">
        <f t="shared" si="82"/>
        <v/>
      </c>
      <c r="R648" s="210" t="str">
        <f t="shared" si="83"/>
        <v/>
      </c>
      <c r="S648" s="211" t="str">
        <f t="shared" si="84"/>
        <v/>
      </c>
      <c r="T648" s="215"/>
      <c r="U648" s="213">
        <f t="shared" si="85"/>
        <v>0</v>
      </c>
      <c r="V648" s="217">
        <f t="shared" si="86"/>
        <v>0</v>
      </c>
      <c r="W648" s="215"/>
      <c r="X648" s="215"/>
      <c r="Y648" s="213" t="str">
        <f>IF(AB648="Y",COUNT(#REF!), "")</f>
        <v/>
      </c>
      <c r="Z648" s="32"/>
      <c r="AA648" s="66" t="s">
        <v>1452</v>
      </c>
      <c r="AB648" s="66" t="s">
        <v>72</v>
      </c>
      <c r="AC648" s="68">
        <v>51.861341000000003</v>
      </c>
      <c r="AD648" s="68">
        <v>-127.860426</v>
      </c>
      <c r="AE648" s="65" t="s">
        <v>1453</v>
      </c>
      <c r="AF648" s="66">
        <v>8624</v>
      </c>
      <c r="AG648" s="66" t="s">
        <v>74</v>
      </c>
      <c r="AH648" s="66">
        <v>1</v>
      </c>
      <c r="AI648" s="66">
        <v>1</v>
      </c>
      <c r="AJ648" s="66" t="s">
        <v>57</v>
      </c>
      <c r="AK648" s="66" t="s">
        <v>62</v>
      </c>
      <c r="AL648" s="66" t="s">
        <v>57</v>
      </c>
      <c r="AM648" s="66" t="s">
        <v>63</v>
      </c>
      <c r="AN648" s="63" t="str">
        <f t="shared" si="87"/>
        <v>Namu</v>
      </c>
      <c r="AO648" s="67" t="str">
        <f t="shared" si="88"/>
        <v>FALSE</v>
      </c>
      <c r="AP648" s="67" t="str">
        <f t="shared" si="89"/>
        <v>FALSE</v>
      </c>
    </row>
    <row r="649" spans="2:42" x14ac:dyDescent="0.25">
      <c r="B649" s="174">
        <v>8625</v>
      </c>
      <c r="C649" s="6" t="str">
        <f t="shared" si="81"/>
        <v>South Bentinck</v>
      </c>
      <c r="D649" s="4" t="s">
        <v>57</v>
      </c>
      <c r="E649" s="5" t="s">
        <v>57</v>
      </c>
      <c r="F649" s="5" t="s">
        <v>57</v>
      </c>
      <c r="G649" s="5" t="s">
        <v>2555</v>
      </c>
      <c r="H649" s="5" t="s">
        <v>2547</v>
      </c>
      <c r="I649" s="299"/>
      <c r="J649" s="346"/>
      <c r="K649" s="346"/>
      <c r="L649" s="346"/>
      <c r="M649" s="347"/>
      <c r="N649" s="1"/>
      <c r="O649" s="2"/>
      <c r="P649" s="194"/>
      <c r="Q649" s="343" t="str">
        <f t="shared" si="82"/>
        <v/>
      </c>
      <c r="R649" s="210" t="str">
        <f t="shared" si="83"/>
        <v/>
      </c>
      <c r="S649" s="211" t="str">
        <f t="shared" si="84"/>
        <v/>
      </c>
      <c r="T649" s="215"/>
      <c r="U649" s="213">
        <f t="shared" si="85"/>
        <v>0</v>
      </c>
      <c r="V649" s="217">
        <f t="shared" si="86"/>
        <v>0</v>
      </c>
      <c r="W649" s="215"/>
      <c r="X649" s="215"/>
      <c r="Y649" s="213" t="str">
        <f>IF(AB649="Y",COUNT(#REF!), "")</f>
        <v/>
      </c>
      <c r="Z649" s="32"/>
      <c r="AA649" s="66" t="s">
        <v>2030</v>
      </c>
      <c r="AB649" s="66" t="s">
        <v>72</v>
      </c>
      <c r="AC649" s="68">
        <v>52.044398999999999</v>
      </c>
      <c r="AD649" s="68">
        <v>-126.66670000000001</v>
      </c>
      <c r="AE649" s="65" t="s">
        <v>2031</v>
      </c>
      <c r="AF649" s="66">
        <v>8625</v>
      </c>
      <c r="AG649" s="66" t="s">
        <v>74</v>
      </c>
      <c r="AH649" s="66">
        <v>3</v>
      </c>
      <c r="AI649" s="66">
        <v>2</v>
      </c>
      <c r="AJ649" s="66" t="s">
        <v>57</v>
      </c>
      <c r="AK649" s="66" t="s">
        <v>62</v>
      </c>
      <c r="AL649" s="66" t="s">
        <v>62</v>
      </c>
      <c r="AM649" s="66" t="s">
        <v>63</v>
      </c>
      <c r="AN649" s="63" t="str">
        <f t="shared" si="87"/>
        <v>South Bentinck</v>
      </c>
      <c r="AO649" s="67" t="str">
        <f t="shared" si="88"/>
        <v>FALSE</v>
      </c>
      <c r="AP649" s="67" t="str">
        <f t="shared" si="89"/>
        <v>FALSE</v>
      </c>
    </row>
    <row r="650" spans="2:42" x14ac:dyDescent="0.25">
      <c r="B650" s="174">
        <v>8626</v>
      </c>
      <c r="C650" s="6" t="str">
        <f t="shared" si="81"/>
        <v>Gold River</v>
      </c>
      <c r="D650" s="4" t="s">
        <v>57</v>
      </c>
      <c r="E650" s="5" t="s">
        <v>57</v>
      </c>
      <c r="F650" s="5" t="s">
        <v>57</v>
      </c>
      <c r="G650" s="5" t="s">
        <v>2549</v>
      </c>
      <c r="H650" s="5" t="s">
        <v>2547</v>
      </c>
      <c r="I650" s="299"/>
      <c r="J650" s="346"/>
      <c r="K650" s="346"/>
      <c r="L650" s="346"/>
      <c r="M650" s="347"/>
      <c r="N650" s="1"/>
      <c r="O650" s="2"/>
      <c r="P650" s="194"/>
      <c r="Q650" s="343" t="str">
        <f t="shared" si="82"/>
        <v/>
      </c>
      <c r="R650" s="210" t="str">
        <f t="shared" si="83"/>
        <v/>
      </c>
      <c r="S650" s="211" t="str">
        <f t="shared" si="84"/>
        <v/>
      </c>
      <c r="T650" s="215"/>
      <c r="U650" s="213">
        <f t="shared" si="85"/>
        <v>0</v>
      </c>
      <c r="V650" s="217">
        <f t="shared" si="86"/>
        <v>0</v>
      </c>
      <c r="W650" s="215"/>
      <c r="X650" s="215"/>
      <c r="Y650" s="213" t="str">
        <f>IF(AB650="Y",COUNT(#REF!), "")</f>
        <v/>
      </c>
      <c r="Z650" s="32"/>
      <c r="AA650" s="64" t="s">
        <v>871</v>
      </c>
      <c r="AB650" s="64" t="s">
        <v>72</v>
      </c>
      <c r="AC650" s="65">
        <v>49.780695000000001</v>
      </c>
      <c r="AD650" s="65">
        <v>-126.05186399999999</v>
      </c>
      <c r="AE650" s="65" t="s">
        <v>872</v>
      </c>
      <c r="AF650" s="64">
        <v>8626</v>
      </c>
      <c r="AG650" s="64" t="s">
        <v>74</v>
      </c>
      <c r="AH650" s="64">
        <v>1212</v>
      </c>
      <c r="AI650" s="64">
        <v>789</v>
      </c>
      <c r="AJ650" s="64" t="s">
        <v>57</v>
      </c>
      <c r="AK650" s="64" t="s">
        <v>62</v>
      </c>
      <c r="AL650" s="66" t="s">
        <v>62</v>
      </c>
      <c r="AM650" s="66" t="s">
        <v>63</v>
      </c>
      <c r="AN650" s="63" t="str">
        <f t="shared" si="87"/>
        <v>Gold River</v>
      </c>
      <c r="AO650" s="67" t="str">
        <f t="shared" si="88"/>
        <v>FALSE</v>
      </c>
      <c r="AP650" s="67" t="str">
        <f t="shared" si="89"/>
        <v>FALSE</v>
      </c>
    </row>
    <row r="651" spans="2:42" x14ac:dyDescent="0.25">
      <c r="B651" s="174">
        <v>8628</v>
      </c>
      <c r="C651" s="6" t="str">
        <f t="shared" si="81"/>
        <v>Ehatisaht</v>
      </c>
      <c r="D651" s="4" t="s">
        <v>57</v>
      </c>
      <c r="E651" s="5" t="s">
        <v>57</v>
      </c>
      <c r="F651" s="5" t="s">
        <v>57</v>
      </c>
      <c r="G651" s="5" t="s">
        <v>2549</v>
      </c>
      <c r="H651" s="5" t="s">
        <v>2547</v>
      </c>
      <c r="I651" s="299"/>
      <c r="J651" s="346"/>
      <c r="K651" s="346"/>
      <c r="L651" s="346"/>
      <c r="M651" s="347"/>
      <c r="N651" s="1"/>
      <c r="O651" s="2"/>
      <c r="P651" s="194"/>
      <c r="Q651" s="343" t="str">
        <f t="shared" si="82"/>
        <v/>
      </c>
      <c r="R651" s="210" t="str">
        <f t="shared" si="83"/>
        <v/>
      </c>
      <c r="S651" s="211" t="str">
        <f t="shared" si="84"/>
        <v/>
      </c>
      <c r="T651" s="215"/>
      <c r="U651" s="213">
        <f t="shared" si="85"/>
        <v>0</v>
      </c>
      <c r="V651" s="217">
        <f t="shared" si="86"/>
        <v>0</v>
      </c>
      <c r="W651" s="215"/>
      <c r="X651" s="215"/>
      <c r="Y651" s="213" t="str">
        <f>IF(AB651="Y",COUNT(#REF!), "")</f>
        <v/>
      </c>
      <c r="Z651" s="32"/>
      <c r="AA651" s="64" t="s">
        <v>707</v>
      </c>
      <c r="AB651" s="64" t="s">
        <v>72</v>
      </c>
      <c r="AC651" s="65">
        <v>49.883299999999998</v>
      </c>
      <c r="AD651" s="65">
        <v>-126.849999</v>
      </c>
      <c r="AE651" s="65" t="s">
        <v>708</v>
      </c>
      <c r="AF651" s="64">
        <v>8628</v>
      </c>
      <c r="AG651" s="64" t="s">
        <v>74</v>
      </c>
      <c r="AH651" s="64">
        <v>4</v>
      </c>
      <c r="AI651" s="64">
        <v>13</v>
      </c>
      <c r="AJ651" s="64" t="s">
        <v>57</v>
      </c>
      <c r="AK651" s="64" t="s">
        <v>62</v>
      </c>
      <c r="AL651" s="66" t="s">
        <v>57</v>
      </c>
      <c r="AM651" s="66" t="s">
        <v>63</v>
      </c>
      <c r="AN651" s="63" t="str">
        <f t="shared" si="87"/>
        <v>Ehatisaht</v>
      </c>
      <c r="AO651" s="67" t="str">
        <f t="shared" si="88"/>
        <v>FALSE</v>
      </c>
      <c r="AP651" s="67" t="str">
        <f t="shared" si="89"/>
        <v>FALSE</v>
      </c>
    </row>
    <row r="652" spans="2:42" x14ac:dyDescent="0.25">
      <c r="B652" s="174">
        <v>8629</v>
      </c>
      <c r="C652" s="6" t="str">
        <f t="shared" si="81"/>
        <v>Mooyah Bay</v>
      </c>
      <c r="D652" s="4" t="s">
        <v>57</v>
      </c>
      <c r="E652" s="5" t="s">
        <v>57</v>
      </c>
      <c r="F652" s="5" t="s">
        <v>57</v>
      </c>
      <c r="G652" s="5" t="s">
        <v>2549</v>
      </c>
      <c r="H652" s="5" t="s">
        <v>2547</v>
      </c>
      <c r="I652" s="299"/>
      <c r="J652" s="346"/>
      <c r="K652" s="346"/>
      <c r="L652" s="346"/>
      <c r="M652" s="347"/>
      <c r="N652" s="1"/>
      <c r="O652" s="2"/>
      <c r="P652" s="194"/>
      <c r="Q652" s="343" t="str">
        <f t="shared" si="82"/>
        <v/>
      </c>
      <c r="R652" s="210" t="str">
        <f t="shared" si="83"/>
        <v/>
      </c>
      <c r="S652" s="211" t="str">
        <f t="shared" si="84"/>
        <v/>
      </c>
      <c r="T652" s="215"/>
      <c r="U652" s="213">
        <f t="shared" si="85"/>
        <v>0</v>
      </c>
      <c r="V652" s="217">
        <f t="shared" si="86"/>
        <v>0</v>
      </c>
      <c r="W652" s="215"/>
      <c r="X652" s="215"/>
      <c r="Y652" s="213" t="str">
        <f>IF(AB652="Y",COUNT(#REF!), "")</f>
        <v/>
      </c>
      <c r="Z652" s="32"/>
      <c r="AA652" s="66" t="s">
        <v>1408</v>
      </c>
      <c r="AB652" s="64" t="s">
        <v>72</v>
      </c>
      <c r="AC652" s="68">
        <v>49.629531</v>
      </c>
      <c r="AD652" s="68">
        <v>-126.458386</v>
      </c>
      <c r="AE652" s="65" t="s">
        <v>1409</v>
      </c>
      <c r="AF652" s="66">
        <v>8629</v>
      </c>
      <c r="AG652" s="66" t="s">
        <v>74</v>
      </c>
      <c r="AH652" s="66"/>
      <c r="AI652" s="66"/>
      <c r="AJ652" s="66" t="s">
        <v>57</v>
      </c>
      <c r="AK652" s="66" t="s">
        <v>57</v>
      </c>
      <c r="AL652" s="66" t="s">
        <v>57</v>
      </c>
      <c r="AM652" s="66" t="s">
        <v>63</v>
      </c>
      <c r="AN652" s="63" t="str">
        <f t="shared" si="87"/>
        <v>Mooyah Bay</v>
      </c>
      <c r="AO652" s="67" t="str">
        <f t="shared" si="88"/>
        <v>FALSE</v>
      </c>
      <c r="AP652" s="67" t="str">
        <f t="shared" si="89"/>
        <v>FALSE</v>
      </c>
    </row>
    <row r="653" spans="2:42" x14ac:dyDescent="0.25">
      <c r="B653" s="174">
        <v>8630</v>
      </c>
      <c r="C653" s="6" t="str">
        <f t="shared" si="81"/>
        <v>Franklin Camp</v>
      </c>
      <c r="D653" s="4" t="s">
        <v>57</v>
      </c>
      <c r="E653" s="5" t="s">
        <v>57</v>
      </c>
      <c r="F653" s="5" t="s">
        <v>57</v>
      </c>
      <c r="G653" s="5" t="s">
        <v>2557</v>
      </c>
      <c r="H653" s="5" t="s">
        <v>2547</v>
      </c>
      <c r="I653" s="299"/>
      <c r="J653" s="346"/>
      <c r="K653" s="346"/>
      <c r="L653" s="346"/>
      <c r="M653" s="347"/>
      <c r="N653" s="1"/>
      <c r="O653" s="2"/>
      <c r="P653" s="194"/>
      <c r="Q653" s="343" t="str">
        <f t="shared" si="82"/>
        <v/>
      </c>
      <c r="R653" s="210" t="str">
        <f t="shared" si="83"/>
        <v/>
      </c>
      <c r="S653" s="211" t="str">
        <f t="shared" si="84"/>
        <v/>
      </c>
      <c r="T653" s="215"/>
      <c r="U653" s="213">
        <f t="shared" si="85"/>
        <v>0</v>
      </c>
      <c r="V653" s="217">
        <f t="shared" si="86"/>
        <v>0</v>
      </c>
      <c r="W653" s="215"/>
      <c r="X653" s="215"/>
      <c r="Y653" s="213" t="str">
        <f>IF(AB653="Y",COUNT(#REF!), "")</f>
        <v/>
      </c>
      <c r="Z653" s="32"/>
      <c r="AA653" s="66" t="s">
        <v>809</v>
      </c>
      <c r="AB653" s="66" t="s">
        <v>72</v>
      </c>
      <c r="AC653" s="68">
        <v>48.972199000000003</v>
      </c>
      <c r="AD653" s="68">
        <v>-124.74169999999999</v>
      </c>
      <c r="AE653" s="65" t="s">
        <v>810</v>
      </c>
      <c r="AF653" s="66">
        <v>8630</v>
      </c>
      <c r="AG653" s="66" t="s">
        <v>74</v>
      </c>
      <c r="AH653" s="66">
        <v>2</v>
      </c>
      <c r="AI653" s="66">
        <v>5</v>
      </c>
      <c r="AJ653" s="66" t="s">
        <v>57</v>
      </c>
      <c r="AK653" s="66" t="s">
        <v>62</v>
      </c>
      <c r="AL653" s="66" t="s">
        <v>57</v>
      </c>
      <c r="AM653" s="66" t="s">
        <v>63</v>
      </c>
      <c r="AN653" s="63" t="str">
        <f t="shared" si="87"/>
        <v>Franklin Camp</v>
      </c>
      <c r="AO653" s="67" t="str">
        <f t="shared" si="88"/>
        <v>FALSE</v>
      </c>
      <c r="AP653" s="67" t="str">
        <f t="shared" si="89"/>
        <v>FALSE</v>
      </c>
    </row>
    <row r="654" spans="2:42" x14ac:dyDescent="0.25">
      <c r="B654" s="174">
        <v>8631</v>
      </c>
      <c r="C654" s="6" t="str">
        <f t="shared" si="81"/>
        <v>Huu-ay-aht*</v>
      </c>
      <c r="D654" s="4" t="s">
        <v>57</v>
      </c>
      <c r="E654" s="5" t="s">
        <v>57</v>
      </c>
      <c r="F654" s="5" t="s">
        <v>62</v>
      </c>
      <c r="G654" s="5" t="s">
        <v>2557</v>
      </c>
      <c r="H654" s="5" t="s">
        <v>2547</v>
      </c>
      <c r="I654" s="299"/>
      <c r="J654" s="346"/>
      <c r="K654" s="346"/>
      <c r="L654" s="346"/>
      <c r="M654" s="347"/>
      <c r="N654" s="1"/>
      <c r="O654" s="2"/>
      <c r="P654" s="194"/>
      <c r="Q654" s="343" t="str">
        <f t="shared" si="82"/>
        <v/>
      </c>
      <c r="R654" s="210" t="str">
        <f t="shared" si="83"/>
        <v/>
      </c>
      <c r="S654" s="211" t="str">
        <f t="shared" si="84"/>
        <v/>
      </c>
      <c r="T654" s="215"/>
      <c r="U654" s="213">
        <f t="shared" si="85"/>
        <v>0</v>
      </c>
      <c r="V654" s="217">
        <f t="shared" si="86"/>
        <v>0</v>
      </c>
      <c r="W654" s="215"/>
      <c r="X654" s="215"/>
      <c r="Y654" s="213">
        <f>IF(AB654="Y",COUNT(#REF!), "")</f>
        <v>0</v>
      </c>
      <c r="Z654" s="32"/>
      <c r="AA654" s="64" t="s">
        <v>1021</v>
      </c>
      <c r="AB654" s="64" t="s">
        <v>59</v>
      </c>
      <c r="AC654" s="65">
        <v>48.9</v>
      </c>
      <c r="AD654" s="65">
        <v>-125.000001</v>
      </c>
      <c r="AE654" s="65" t="s">
        <v>1022</v>
      </c>
      <c r="AF654" s="64">
        <v>8631</v>
      </c>
      <c r="AG654" s="64" t="s">
        <v>66</v>
      </c>
      <c r="AH654" s="64">
        <v>5</v>
      </c>
      <c r="AI654" s="64">
        <v>3</v>
      </c>
      <c r="AJ654" s="64" t="s">
        <v>57</v>
      </c>
      <c r="AK654" s="64" t="s">
        <v>62</v>
      </c>
      <c r="AL654" s="66" t="s">
        <v>57</v>
      </c>
      <c r="AM654" s="66" t="s">
        <v>63</v>
      </c>
      <c r="AN654" s="63" t="str">
        <f t="shared" si="87"/>
        <v>Huu-ay-aht*</v>
      </c>
      <c r="AO654" s="67" t="str">
        <f t="shared" si="88"/>
        <v>FALSE</v>
      </c>
      <c r="AP654" s="67" t="str">
        <f t="shared" si="89"/>
        <v>FALSE</v>
      </c>
    </row>
    <row r="655" spans="2:42" x14ac:dyDescent="0.25">
      <c r="B655" s="174">
        <v>8632</v>
      </c>
      <c r="C655" s="6" t="str">
        <f t="shared" si="81"/>
        <v>Sarita</v>
      </c>
      <c r="D655" s="4" t="s">
        <v>57</v>
      </c>
      <c r="E655" s="5" t="s">
        <v>57</v>
      </c>
      <c r="F655" s="5" t="s">
        <v>57</v>
      </c>
      <c r="G655" s="5" t="s">
        <v>2557</v>
      </c>
      <c r="H655" s="5" t="s">
        <v>2547</v>
      </c>
      <c r="I655" s="299"/>
      <c r="J655" s="346"/>
      <c r="K655" s="346"/>
      <c r="L655" s="346"/>
      <c r="M655" s="347"/>
      <c r="N655" s="1"/>
      <c r="O655" s="2"/>
      <c r="P655" s="194"/>
      <c r="Q655" s="343" t="str">
        <f t="shared" si="82"/>
        <v/>
      </c>
      <c r="R655" s="210" t="str">
        <f t="shared" si="83"/>
        <v/>
      </c>
      <c r="S655" s="211" t="str">
        <f t="shared" si="84"/>
        <v/>
      </c>
      <c r="T655" s="215"/>
      <c r="U655" s="213">
        <f t="shared" si="85"/>
        <v>0</v>
      </c>
      <c r="V655" s="217">
        <f t="shared" si="86"/>
        <v>0</v>
      </c>
      <c r="W655" s="215"/>
      <c r="X655" s="215"/>
      <c r="Y655" s="213" t="str">
        <f>IF(AB655="Y",COUNT(#REF!), "")</f>
        <v/>
      </c>
      <c r="Z655" s="32"/>
      <c r="AA655" s="66" t="s">
        <v>1857</v>
      </c>
      <c r="AB655" s="64" t="s">
        <v>72</v>
      </c>
      <c r="AC655" s="68">
        <v>48.883299999999998</v>
      </c>
      <c r="AD655" s="68">
        <v>-125.0333</v>
      </c>
      <c r="AE655" s="65" t="s">
        <v>1858</v>
      </c>
      <c r="AF655" s="66">
        <v>8632</v>
      </c>
      <c r="AG655" s="66" t="s">
        <v>74</v>
      </c>
      <c r="AH655" s="66">
        <v>4</v>
      </c>
      <c r="AI655" s="66">
        <v>10</v>
      </c>
      <c r="AJ655" s="66" t="s">
        <v>57</v>
      </c>
      <c r="AK655" s="66" t="s">
        <v>62</v>
      </c>
      <c r="AL655" s="66" t="s">
        <v>62</v>
      </c>
      <c r="AM655" s="66" t="s">
        <v>63</v>
      </c>
      <c r="AN655" s="63" t="str">
        <f t="shared" si="87"/>
        <v>Sarita</v>
      </c>
      <c r="AO655" s="67" t="str">
        <f t="shared" si="88"/>
        <v>FALSE</v>
      </c>
      <c r="AP655" s="67" t="str">
        <f t="shared" si="89"/>
        <v>FALSE</v>
      </c>
    </row>
    <row r="656" spans="2:42" x14ac:dyDescent="0.25">
      <c r="B656" s="174">
        <v>8633</v>
      </c>
      <c r="C656" s="6" t="str">
        <f t="shared" si="81"/>
        <v>Whyac*</v>
      </c>
      <c r="D656" s="4" t="s">
        <v>57</v>
      </c>
      <c r="E656" s="5" t="s">
        <v>57</v>
      </c>
      <c r="F656" s="5" t="s">
        <v>57</v>
      </c>
      <c r="G656" s="5" t="s">
        <v>2558</v>
      </c>
      <c r="H656" s="5" t="s">
        <v>2547</v>
      </c>
      <c r="I656" s="299"/>
      <c r="J656" s="346"/>
      <c r="K656" s="346"/>
      <c r="L656" s="346"/>
      <c r="M656" s="347"/>
      <c r="N656" s="1"/>
      <c r="O656" s="2"/>
      <c r="P656" s="194"/>
      <c r="Q656" s="343" t="str">
        <f t="shared" si="82"/>
        <v/>
      </c>
      <c r="R656" s="210" t="str">
        <f t="shared" si="83"/>
        <v/>
      </c>
      <c r="S656" s="211" t="str">
        <f t="shared" si="84"/>
        <v/>
      </c>
      <c r="T656" s="215"/>
      <c r="U656" s="213">
        <f t="shared" si="85"/>
        <v>0</v>
      </c>
      <c r="V656" s="217">
        <f t="shared" si="86"/>
        <v>0</v>
      </c>
      <c r="W656" s="215"/>
      <c r="X656" s="215"/>
      <c r="Y656" s="213">
        <f>IF(AB656="Y",COUNT(#REF!), "")</f>
        <v>0</v>
      </c>
      <c r="Z656" s="32"/>
      <c r="AA656" s="66" t="s">
        <v>2403</v>
      </c>
      <c r="AB656" s="64" t="s">
        <v>59</v>
      </c>
      <c r="AC656" s="68">
        <v>48.669091000000002</v>
      </c>
      <c r="AD656" s="68">
        <v>-124.846433</v>
      </c>
      <c r="AE656" s="65" t="s">
        <v>2404</v>
      </c>
      <c r="AF656" s="66">
        <v>8633</v>
      </c>
      <c r="AG656" s="66" t="s">
        <v>66</v>
      </c>
      <c r="AH656" s="66"/>
      <c r="AI656" s="66"/>
      <c r="AJ656" s="66" t="s">
        <v>57</v>
      </c>
      <c r="AK656" s="66" t="s">
        <v>57</v>
      </c>
      <c r="AL656" s="66" t="s">
        <v>62</v>
      </c>
      <c r="AM656" s="66" t="s">
        <v>63</v>
      </c>
      <c r="AN656" s="63" t="str">
        <f t="shared" si="87"/>
        <v>Whyac*</v>
      </c>
      <c r="AO656" s="67" t="str">
        <f t="shared" si="88"/>
        <v>FALSE</v>
      </c>
      <c r="AP656" s="67" t="str">
        <f t="shared" si="89"/>
        <v>FALSE</v>
      </c>
    </row>
    <row r="657" spans="2:42" x14ac:dyDescent="0.25">
      <c r="B657" s="174">
        <v>8634</v>
      </c>
      <c r="C657" s="6" t="str">
        <f t="shared" si="81"/>
        <v>Clo-oose*</v>
      </c>
      <c r="D657" s="4" t="s">
        <v>57</v>
      </c>
      <c r="E657" s="5" t="s">
        <v>57</v>
      </c>
      <c r="F657" s="5" t="s">
        <v>57</v>
      </c>
      <c r="G657" s="5" t="s">
        <v>2558</v>
      </c>
      <c r="H657" s="5" t="s">
        <v>2547</v>
      </c>
      <c r="I657" s="299"/>
      <c r="J657" s="346"/>
      <c r="K657" s="346"/>
      <c r="L657" s="346"/>
      <c r="M657" s="347"/>
      <c r="N657" s="1"/>
      <c r="O657" s="2"/>
      <c r="P657" s="194"/>
      <c r="Q657" s="343" t="str">
        <f t="shared" si="82"/>
        <v/>
      </c>
      <c r="R657" s="210" t="str">
        <f t="shared" si="83"/>
        <v/>
      </c>
      <c r="S657" s="211" t="str">
        <f t="shared" si="84"/>
        <v/>
      </c>
      <c r="T657" s="215"/>
      <c r="U657" s="213">
        <f t="shared" si="85"/>
        <v>0</v>
      </c>
      <c r="V657" s="217">
        <f t="shared" si="86"/>
        <v>0</v>
      </c>
      <c r="W657" s="215"/>
      <c r="X657" s="215"/>
      <c r="Y657" s="213">
        <f>IF(AB657="Y",COUNT(#REF!), "")</f>
        <v>0</v>
      </c>
      <c r="Z657" s="32"/>
      <c r="AA657" s="66" t="s">
        <v>504</v>
      </c>
      <c r="AB657" s="64" t="s">
        <v>59</v>
      </c>
      <c r="AC657" s="68">
        <v>48.662948999999998</v>
      </c>
      <c r="AD657" s="68">
        <v>-124.821563</v>
      </c>
      <c r="AE657" s="65" t="s">
        <v>505</v>
      </c>
      <c r="AF657" s="66">
        <v>8634</v>
      </c>
      <c r="AG657" s="66" t="s">
        <v>66</v>
      </c>
      <c r="AH657" s="66"/>
      <c r="AI657" s="66"/>
      <c r="AJ657" s="66" t="s">
        <v>57</v>
      </c>
      <c r="AK657" s="66" t="s">
        <v>57</v>
      </c>
      <c r="AL657" s="66" t="s">
        <v>57</v>
      </c>
      <c r="AM657" s="66" t="s">
        <v>63</v>
      </c>
      <c r="AN657" s="63" t="str">
        <f t="shared" si="87"/>
        <v>Clo-oose*</v>
      </c>
      <c r="AO657" s="67" t="str">
        <f t="shared" si="88"/>
        <v>FALSE</v>
      </c>
      <c r="AP657" s="67" t="str">
        <f t="shared" si="89"/>
        <v>FALSE</v>
      </c>
    </row>
    <row r="658" spans="2:42" x14ac:dyDescent="0.25">
      <c r="B658" s="174">
        <v>8635</v>
      </c>
      <c r="C658" s="6" t="str">
        <f t="shared" si="81"/>
        <v>Shirley</v>
      </c>
      <c r="D658" s="4" t="s">
        <v>62</v>
      </c>
      <c r="E658" s="5" t="s">
        <v>62</v>
      </c>
      <c r="F658" s="5" t="s">
        <v>57</v>
      </c>
      <c r="G658" s="5" t="s">
        <v>2559</v>
      </c>
      <c r="H658" s="5" t="s">
        <v>2547</v>
      </c>
      <c r="I658" s="299"/>
      <c r="J658" s="346"/>
      <c r="K658" s="346"/>
      <c r="L658" s="346"/>
      <c r="M658" s="347"/>
      <c r="N658" s="1"/>
      <c r="O658" s="2"/>
      <c r="P658" s="194"/>
      <c r="Q658" s="343" t="str">
        <f t="shared" si="82"/>
        <v/>
      </c>
      <c r="R658" s="210" t="str">
        <f t="shared" si="83"/>
        <v/>
      </c>
      <c r="S658" s="211" t="str">
        <f t="shared" si="84"/>
        <v/>
      </c>
      <c r="T658" s="215"/>
      <c r="U658" s="213">
        <f t="shared" si="85"/>
        <v>0</v>
      </c>
      <c r="V658" s="217">
        <f t="shared" si="86"/>
        <v>0</v>
      </c>
      <c r="W658" s="215"/>
      <c r="X658" s="215"/>
      <c r="Y658" s="213" t="str">
        <f>IF(AB658="Y",COUNT(#REF!), "")</f>
        <v/>
      </c>
      <c r="Z658" s="32"/>
      <c r="AA658" s="66" t="s">
        <v>1920</v>
      </c>
      <c r="AB658" s="64" t="s">
        <v>72</v>
      </c>
      <c r="AC658" s="68">
        <v>48.389792999999997</v>
      </c>
      <c r="AD658" s="68">
        <v>-123.904422</v>
      </c>
      <c r="AE658" s="65" t="s">
        <v>1921</v>
      </c>
      <c r="AF658" s="66">
        <v>8635</v>
      </c>
      <c r="AG658" s="66" t="s">
        <v>74</v>
      </c>
      <c r="AH658" s="66">
        <v>153</v>
      </c>
      <c r="AI658" s="66">
        <v>87</v>
      </c>
      <c r="AJ658" s="66" t="s">
        <v>62</v>
      </c>
      <c r="AK658" s="66" t="s">
        <v>57</v>
      </c>
      <c r="AL658" s="66" t="s">
        <v>62</v>
      </c>
      <c r="AM658" s="66" t="s">
        <v>63</v>
      </c>
      <c r="AN658" s="63" t="str">
        <f t="shared" si="87"/>
        <v>Shirley</v>
      </c>
      <c r="AO658" s="67" t="str">
        <f t="shared" si="88"/>
        <v>FALSE</v>
      </c>
      <c r="AP658" s="67" t="str">
        <f t="shared" si="89"/>
        <v>FALSE</v>
      </c>
    </row>
    <row r="659" spans="2:42" x14ac:dyDescent="0.25">
      <c r="B659" s="174">
        <v>8636</v>
      </c>
      <c r="C659" s="6" t="str">
        <f t="shared" si="81"/>
        <v>Sooke</v>
      </c>
      <c r="D659" s="4" t="s">
        <v>62</v>
      </c>
      <c r="E659" s="5" t="s">
        <v>62</v>
      </c>
      <c r="F659" s="5" t="s">
        <v>62</v>
      </c>
      <c r="G659" s="5" t="s">
        <v>2559</v>
      </c>
      <c r="H659" s="5" t="s">
        <v>2547</v>
      </c>
      <c r="I659" s="299"/>
      <c r="J659" s="346"/>
      <c r="K659" s="346"/>
      <c r="L659" s="346"/>
      <c r="M659" s="347"/>
      <c r="N659" s="1"/>
      <c r="O659" s="2"/>
      <c r="P659" s="194"/>
      <c r="Q659" s="343" t="str">
        <f t="shared" si="82"/>
        <v/>
      </c>
      <c r="R659" s="210" t="str">
        <f t="shared" si="83"/>
        <v/>
      </c>
      <c r="S659" s="211" t="str">
        <f t="shared" si="84"/>
        <v/>
      </c>
      <c r="T659" s="215"/>
      <c r="U659" s="213">
        <f t="shared" si="85"/>
        <v>0</v>
      </c>
      <c r="V659" s="217">
        <f t="shared" si="86"/>
        <v>0</v>
      </c>
      <c r="W659" s="215"/>
      <c r="X659" s="215"/>
      <c r="Y659" s="213" t="str">
        <f>IF(AB659="Y",COUNT(#REF!), "")</f>
        <v/>
      </c>
      <c r="Z659" s="32"/>
      <c r="AA659" s="64" t="s">
        <v>2024</v>
      </c>
      <c r="AB659" s="66" t="s">
        <v>72</v>
      </c>
      <c r="AC659" s="65">
        <v>48.382278999999997</v>
      </c>
      <c r="AD659" s="65">
        <v>-123.727914</v>
      </c>
      <c r="AE659" s="65" t="s">
        <v>2025</v>
      </c>
      <c r="AF659" s="64">
        <v>8636</v>
      </c>
      <c r="AG659" s="64" t="s">
        <v>74</v>
      </c>
      <c r="AH659" s="64">
        <v>6136</v>
      </c>
      <c r="AI659" s="64">
        <v>2793</v>
      </c>
      <c r="AJ659" s="64" t="s">
        <v>62</v>
      </c>
      <c r="AK659" s="64" t="s">
        <v>57</v>
      </c>
      <c r="AL659" s="66" t="s">
        <v>62</v>
      </c>
      <c r="AM659" s="66" t="s">
        <v>63</v>
      </c>
      <c r="AN659" s="63" t="str">
        <f t="shared" si="87"/>
        <v>Sooke</v>
      </c>
      <c r="AO659" s="67" t="str">
        <f t="shared" si="88"/>
        <v>FALSE</v>
      </c>
      <c r="AP659" s="67" t="str">
        <f t="shared" si="89"/>
        <v>FALSE</v>
      </c>
    </row>
    <row r="660" spans="2:42" x14ac:dyDescent="0.25">
      <c r="B660" s="174">
        <v>8637</v>
      </c>
      <c r="C660" s="6" t="str">
        <f t="shared" si="81"/>
        <v>T'Sou-ke*</v>
      </c>
      <c r="D660" s="4" t="s">
        <v>62</v>
      </c>
      <c r="E660" s="5" t="s">
        <v>62</v>
      </c>
      <c r="F660" s="5" t="s">
        <v>62</v>
      </c>
      <c r="G660" s="5" t="s">
        <v>2559</v>
      </c>
      <c r="H660" s="5" t="s">
        <v>2547</v>
      </c>
      <c r="I660" s="299"/>
      <c r="J660" s="346"/>
      <c r="K660" s="346"/>
      <c r="L660" s="346"/>
      <c r="M660" s="347"/>
      <c r="N660" s="1"/>
      <c r="O660" s="2"/>
      <c r="P660" s="194"/>
      <c r="Q660" s="343" t="str">
        <f t="shared" si="82"/>
        <v/>
      </c>
      <c r="R660" s="210" t="str">
        <f t="shared" si="83"/>
        <v/>
      </c>
      <c r="S660" s="211" t="str">
        <f t="shared" si="84"/>
        <v/>
      </c>
      <c r="T660" s="215"/>
      <c r="U660" s="213">
        <f t="shared" si="85"/>
        <v>0</v>
      </c>
      <c r="V660" s="217">
        <f t="shared" si="86"/>
        <v>0</v>
      </c>
      <c r="W660" s="215"/>
      <c r="X660" s="215"/>
      <c r="Y660" s="213">
        <f>IF(AB660="Y",COUNT(#REF!), "")</f>
        <v>0</v>
      </c>
      <c r="Z660" s="32"/>
      <c r="AA660" s="64" t="s">
        <v>2256</v>
      </c>
      <c r="AB660" s="64" t="s">
        <v>59</v>
      </c>
      <c r="AC660" s="65">
        <v>48.363363999999997</v>
      </c>
      <c r="AD660" s="65">
        <v>-123.74757</v>
      </c>
      <c r="AE660" s="65" t="s">
        <v>2257</v>
      </c>
      <c r="AF660" s="64">
        <v>8637</v>
      </c>
      <c r="AG660" s="64" t="s">
        <v>66</v>
      </c>
      <c r="AH660" s="64">
        <v>6136</v>
      </c>
      <c r="AI660" s="64">
        <v>2793</v>
      </c>
      <c r="AJ660" s="64" t="s">
        <v>62</v>
      </c>
      <c r="AK660" s="64" t="s">
        <v>57</v>
      </c>
      <c r="AL660" s="66" t="s">
        <v>57</v>
      </c>
      <c r="AM660" s="66" t="s">
        <v>63</v>
      </c>
      <c r="AN660" s="63" t="str">
        <f t="shared" si="87"/>
        <v>T'Sou-ke*</v>
      </c>
      <c r="AO660" s="67" t="str">
        <f t="shared" si="88"/>
        <v>FALSE</v>
      </c>
      <c r="AP660" s="67" t="str">
        <f t="shared" si="89"/>
        <v>FALSE</v>
      </c>
    </row>
    <row r="661" spans="2:42" x14ac:dyDescent="0.25">
      <c r="B661" s="174">
        <v>8639</v>
      </c>
      <c r="C661" s="6" t="str">
        <f t="shared" si="81"/>
        <v>East Sooke</v>
      </c>
      <c r="D661" s="4" t="s">
        <v>62</v>
      </c>
      <c r="E661" s="5" t="s">
        <v>62</v>
      </c>
      <c r="F661" s="5" t="s">
        <v>62</v>
      </c>
      <c r="G661" s="5" t="s">
        <v>2559</v>
      </c>
      <c r="H661" s="5" t="s">
        <v>2547</v>
      </c>
      <c r="I661" s="299"/>
      <c r="J661" s="346"/>
      <c r="K661" s="346"/>
      <c r="L661" s="346"/>
      <c r="M661" s="347"/>
      <c r="N661" s="1"/>
      <c r="O661" s="2"/>
      <c r="P661" s="194"/>
      <c r="Q661" s="343" t="str">
        <f t="shared" si="82"/>
        <v/>
      </c>
      <c r="R661" s="210" t="str">
        <f t="shared" si="83"/>
        <v/>
      </c>
      <c r="S661" s="211" t="str">
        <f t="shared" si="84"/>
        <v/>
      </c>
      <c r="T661" s="215"/>
      <c r="U661" s="213">
        <f t="shared" si="85"/>
        <v>0</v>
      </c>
      <c r="V661" s="217">
        <f t="shared" si="86"/>
        <v>0</v>
      </c>
      <c r="W661" s="215"/>
      <c r="X661" s="215"/>
      <c r="Y661" s="213" t="str">
        <f>IF(AB661="Y",COUNT(#REF!), "")</f>
        <v/>
      </c>
      <c r="Z661" s="32"/>
      <c r="AA661" s="64" t="s">
        <v>687</v>
      </c>
      <c r="AB661" s="66" t="s">
        <v>72</v>
      </c>
      <c r="AC661" s="65">
        <v>48.364541000000003</v>
      </c>
      <c r="AD661" s="65">
        <v>-123.68648399999999</v>
      </c>
      <c r="AE661" s="65" t="s">
        <v>688</v>
      </c>
      <c r="AF661" s="64">
        <v>8639</v>
      </c>
      <c r="AG661" s="64" t="s">
        <v>74</v>
      </c>
      <c r="AH661" s="64">
        <v>6136</v>
      </c>
      <c r="AI661" s="64">
        <v>2793</v>
      </c>
      <c r="AJ661" s="64" t="s">
        <v>62</v>
      </c>
      <c r="AK661" s="64" t="s">
        <v>57</v>
      </c>
      <c r="AL661" s="66" t="s">
        <v>57</v>
      </c>
      <c r="AM661" s="66" t="s">
        <v>63</v>
      </c>
      <c r="AN661" s="63" t="str">
        <f t="shared" si="87"/>
        <v>East Sooke</v>
      </c>
      <c r="AO661" s="67" t="str">
        <f t="shared" si="88"/>
        <v>FALSE</v>
      </c>
      <c r="AP661" s="67" t="str">
        <f t="shared" si="89"/>
        <v>FALSE</v>
      </c>
    </row>
    <row r="662" spans="2:42" x14ac:dyDescent="0.25">
      <c r="B662" s="174">
        <v>8641</v>
      </c>
      <c r="C662" s="6" t="str">
        <f t="shared" si="81"/>
        <v>Metchosin</v>
      </c>
      <c r="D662" s="4" t="s">
        <v>62</v>
      </c>
      <c r="E662" s="5" t="s">
        <v>62</v>
      </c>
      <c r="F662" s="5" t="s">
        <v>62</v>
      </c>
      <c r="G662" s="5" t="s">
        <v>2559</v>
      </c>
      <c r="H662" s="5" t="s">
        <v>2547</v>
      </c>
      <c r="I662" s="299"/>
      <c r="J662" s="346"/>
      <c r="K662" s="346"/>
      <c r="L662" s="346"/>
      <c r="M662" s="347"/>
      <c r="N662" s="1"/>
      <c r="O662" s="2"/>
      <c r="P662" s="194"/>
      <c r="Q662" s="343" t="str">
        <f t="shared" si="82"/>
        <v/>
      </c>
      <c r="R662" s="210" t="str">
        <f t="shared" si="83"/>
        <v/>
      </c>
      <c r="S662" s="211" t="str">
        <f t="shared" si="84"/>
        <v/>
      </c>
      <c r="T662" s="215"/>
      <c r="U662" s="213">
        <f t="shared" si="85"/>
        <v>0</v>
      </c>
      <c r="V662" s="217">
        <f t="shared" si="86"/>
        <v>0</v>
      </c>
      <c r="W662" s="215"/>
      <c r="X662" s="215"/>
      <c r="Y662" s="213" t="str">
        <f>IF(AB662="Y",COUNT(#REF!), "")</f>
        <v/>
      </c>
      <c r="Z662" s="32"/>
      <c r="AA662" s="66" t="s">
        <v>1364</v>
      </c>
      <c r="AB662" s="66" t="s">
        <v>72</v>
      </c>
      <c r="AC662" s="68">
        <v>48.375649000000003</v>
      </c>
      <c r="AD662" s="68">
        <v>-123.529048</v>
      </c>
      <c r="AE662" s="65" t="s">
        <v>1365</v>
      </c>
      <c r="AF662" s="66">
        <v>8641</v>
      </c>
      <c r="AG662" s="66" t="s">
        <v>95</v>
      </c>
      <c r="AH662" s="66">
        <v>3484</v>
      </c>
      <c r="AI662" s="66">
        <v>1427</v>
      </c>
      <c r="AJ662" s="66" t="s">
        <v>62</v>
      </c>
      <c r="AK662" s="66" t="s">
        <v>57</v>
      </c>
      <c r="AL662" s="66" t="s">
        <v>57</v>
      </c>
      <c r="AM662" s="66" t="s">
        <v>63</v>
      </c>
      <c r="AN662" s="63" t="str">
        <f t="shared" si="87"/>
        <v>Metchosin</v>
      </c>
      <c r="AO662" s="67" t="str">
        <f t="shared" si="88"/>
        <v>FALSE</v>
      </c>
      <c r="AP662" s="67" t="str">
        <f t="shared" si="89"/>
        <v>FALSE</v>
      </c>
    </row>
    <row r="663" spans="2:42" x14ac:dyDescent="0.25">
      <c r="B663" s="174">
        <v>8642</v>
      </c>
      <c r="C663" s="6" t="str">
        <f t="shared" si="81"/>
        <v>Albert Head</v>
      </c>
      <c r="D663" s="4" t="s">
        <v>62</v>
      </c>
      <c r="E663" s="5" t="s">
        <v>62</v>
      </c>
      <c r="F663" s="5" t="s">
        <v>62</v>
      </c>
      <c r="G663" s="5" t="s">
        <v>2559</v>
      </c>
      <c r="H663" s="5" t="s">
        <v>2547</v>
      </c>
      <c r="I663" s="299"/>
      <c r="J663" s="346"/>
      <c r="K663" s="346"/>
      <c r="L663" s="346"/>
      <c r="M663" s="347"/>
      <c r="N663" s="1"/>
      <c r="O663" s="2"/>
      <c r="P663" s="194"/>
      <c r="Q663" s="343" t="str">
        <f t="shared" si="82"/>
        <v/>
      </c>
      <c r="R663" s="210" t="str">
        <f t="shared" si="83"/>
        <v/>
      </c>
      <c r="S663" s="211" t="str">
        <f t="shared" si="84"/>
        <v/>
      </c>
      <c r="T663" s="215"/>
      <c r="U663" s="213">
        <f t="shared" si="85"/>
        <v>0</v>
      </c>
      <c r="V663" s="217">
        <f t="shared" si="86"/>
        <v>0</v>
      </c>
      <c r="W663" s="215"/>
      <c r="X663" s="215"/>
      <c r="Y663" s="213" t="str">
        <f>IF(AB663="Y",COUNT(#REF!), "")</f>
        <v/>
      </c>
      <c r="Z663" s="32"/>
      <c r="AA663" s="66" t="s">
        <v>109</v>
      </c>
      <c r="AB663" s="66" t="s">
        <v>72</v>
      </c>
      <c r="AC663" s="68">
        <v>48.391089999999998</v>
      </c>
      <c r="AD663" s="68">
        <v>-123.50331199999999</v>
      </c>
      <c r="AE663" s="65" t="s">
        <v>110</v>
      </c>
      <c r="AF663" s="66">
        <v>8642</v>
      </c>
      <c r="AG663" s="66" t="s">
        <v>95</v>
      </c>
      <c r="AH663" s="66">
        <v>3484</v>
      </c>
      <c r="AI663" s="66">
        <v>1427</v>
      </c>
      <c r="AJ663" s="66" t="s">
        <v>62</v>
      </c>
      <c r="AK663" s="66" t="s">
        <v>57</v>
      </c>
      <c r="AL663" s="66" t="s">
        <v>57</v>
      </c>
      <c r="AM663" s="66" t="s">
        <v>63</v>
      </c>
      <c r="AN663" s="63" t="str">
        <f t="shared" si="87"/>
        <v>Albert Head</v>
      </c>
      <c r="AO663" s="67" t="str">
        <f t="shared" si="88"/>
        <v>FALSE</v>
      </c>
      <c r="AP663" s="67" t="str">
        <f t="shared" si="89"/>
        <v>FALSE</v>
      </c>
    </row>
    <row r="664" spans="2:42" x14ac:dyDescent="0.25">
      <c r="B664" s="174">
        <v>8643</v>
      </c>
      <c r="C664" s="6" t="str">
        <f t="shared" si="81"/>
        <v>Colwood</v>
      </c>
      <c r="D664" s="4" t="s">
        <v>62</v>
      </c>
      <c r="E664" s="5" t="s">
        <v>62</v>
      </c>
      <c r="F664" s="5" t="s">
        <v>62</v>
      </c>
      <c r="G664" s="5" t="s">
        <v>2559</v>
      </c>
      <c r="H664" s="5" t="s">
        <v>2547</v>
      </c>
      <c r="I664" s="299"/>
      <c r="J664" s="346"/>
      <c r="K664" s="346"/>
      <c r="L664" s="346"/>
      <c r="M664" s="347"/>
      <c r="N664" s="1"/>
      <c r="O664" s="2"/>
      <c r="P664" s="194"/>
      <c r="Q664" s="343" t="str">
        <f t="shared" si="82"/>
        <v/>
      </c>
      <c r="R664" s="210" t="str">
        <f t="shared" si="83"/>
        <v/>
      </c>
      <c r="S664" s="211" t="str">
        <f t="shared" si="84"/>
        <v/>
      </c>
      <c r="T664" s="215"/>
      <c r="U664" s="213">
        <f t="shared" si="85"/>
        <v>0</v>
      </c>
      <c r="V664" s="217">
        <f t="shared" si="86"/>
        <v>0</v>
      </c>
      <c r="W664" s="215"/>
      <c r="X664" s="215"/>
      <c r="Y664" s="213" t="str">
        <f>IF(AB664="Y",COUNT(#REF!), "")</f>
        <v/>
      </c>
      <c r="Z664" s="32"/>
      <c r="AA664" s="64" t="s">
        <v>525</v>
      </c>
      <c r="AB664" s="66" t="s">
        <v>72</v>
      </c>
      <c r="AC664" s="65">
        <v>48.432077</v>
      </c>
      <c r="AD664" s="65">
        <v>-123.49651799999999</v>
      </c>
      <c r="AE664" s="65" t="s">
        <v>526</v>
      </c>
      <c r="AF664" s="64">
        <v>8643</v>
      </c>
      <c r="AG664" s="64" t="s">
        <v>95</v>
      </c>
      <c r="AH664" s="64">
        <v>20173</v>
      </c>
      <c r="AI664" s="64">
        <v>8475</v>
      </c>
      <c r="AJ664" s="64" t="s">
        <v>62</v>
      </c>
      <c r="AK664" s="64" t="s">
        <v>57</v>
      </c>
      <c r="AL664" s="66" t="s">
        <v>57</v>
      </c>
      <c r="AM664" s="66" t="s">
        <v>63</v>
      </c>
      <c r="AN664" s="63" t="str">
        <f t="shared" si="87"/>
        <v>Colwood</v>
      </c>
      <c r="AO664" s="67" t="str">
        <f t="shared" si="88"/>
        <v>FALSE</v>
      </c>
      <c r="AP664" s="67" t="str">
        <f t="shared" si="89"/>
        <v>FALSE</v>
      </c>
    </row>
    <row r="665" spans="2:42" x14ac:dyDescent="0.25">
      <c r="B665" s="174">
        <v>8644</v>
      </c>
      <c r="C665" s="6" t="str">
        <f t="shared" si="81"/>
        <v>Langford</v>
      </c>
      <c r="D665" s="4" t="s">
        <v>62</v>
      </c>
      <c r="E665" s="5" t="s">
        <v>62</v>
      </c>
      <c r="F665" s="5" t="s">
        <v>62</v>
      </c>
      <c r="G665" s="5" t="s">
        <v>2559</v>
      </c>
      <c r="H665" s="5" t="s">
        <v>2547</v>
      </c>
      <c r="I665" s="299"/>
      <c r="J665" s="346"/>
      <c r="K665" s="346"/>
      <c r="L665" s="346"/>
      <c r="M665" s="347"/>
      <c r="N665" s="1"/>
      <c r="O665" s="2"/>
      <c r="P665" s="194"/>
      <c r="Q665" s="343" t="str">
        <f t="shared" si="82"/>
        <v/>
      </c>
      <c r="R665" s="210" t="str">
        <f t="shared" si="83"/>
        <v/>
      </c>
      <c r="S665" s="211" t="str">
        <f t="shared" si="84"/>
        <v/>
      </c>
      <c r="T665" s="215"/>
      <c r="U665" s="213">
        <f t="shared" si="85"/>
        <v>0</v>
      </c>
      <c r="V665" s="217">
        <f t="shared" si="86"/>
        <v>0</v>
      </c>
      <c r="W665" s="215"/>
      <c r="X665" s="215"/>
      <c r="Y665" s="213" t="str">
        <f>IF(AB665="Y",COUNT(#REF!), "")</f>
        <v/>
      </c>
      <c r="Z665" s="32"/>
      <c r="AA665" s="66" t="s">
        <v>1179</v>
      </c>
      <c r="AB665" s="66" t="s">
        <v>72</v>
      </c>
      <c r="AC665" s="68">
        <v>48.456603000000001</v>
      </c>
      <c r="AD665" s="68">
        <v>-123.49741899999999</v>
      </c>
      <c r="AE665" s="65" t="s">
        <v>1180</v>
      </c>
      <c r="AF665" s="66">
        <v>8644</v>
      </c>
      <c r="AG665" s="66" t="s">
        <v>95</v>
      </c>
      <c r="AH665" s="66">
        <v>25303</v>
      </c>
      <c r="AI665" s="66">
        <v>10309</v>
      </c>
      <c r="AJ665" s="66" t="s">
        <v>62</v>
      </c>
      <c r="AK665" s="66" t="s">
        <v>57</v>
      </c>
      <c r="AL665" s="66" t="s">
        <v>62</v>
      </c>
      <c r="AM665" s="66" t="s">
        <v>63</v>
      </c>
      <c r="AN665" s="63" t="str">
        <f t="shared" si="87"/>
        <v>Langford</v>
      </c>
      <c r="AO665" s="67" t="str">
        <f t="shared" si="88"/>
        <v>FALSE</v>
      </c>
      <c r="AP665" s="67" t="str">
        <f t="shared" si="89"/>
        <v>FALSE</v>
      </c>
    </row>
    <row r="666" spans="2:42" x14ac:dyDescent="0.25">
      <c r="B666" s="174">
        <v>8645</v>
      </c>
      <c r="C666" s="6" t="str">
        <f t="shared" si="81"/>
        <v>Oak Bay</v>
      </c>
      <c r="D666" s="4" t="s">
        <v>62</v>
      </c>
      <c r="E666" s="5" t="s">
        <v>62</v>
      </c>
      <c r="F666" s="5" t="s">
        <v>62</v>
      </c>
      <c r="G666" s="5" t="s">
        <v>2559</v>
      </c>
      <c r="H666" s="5" t="s">
        <v>2547</v>
      </c>
      <c r="I666" s="299"/>
      <c r="J666" s="346"/>
      <c r="K666" s="346"/>
      <c r="L666" s="346"/>
      <c r="M666" s="347"/>
      <c r="N666" s="1"/>
      <c r="O666" s="2"/>
      <c r="P666" s="194"/>
      <c r="Q666" s="343" t="str">
        <f t="shared" si="82"/>
        <v/>
      </c>
      <c r="R666" s="210" t="str">
        <f t="shared" si="83"/>
        <v/>
      </c>
      <c r="S666" s="211" t="str">
        <f t="shared" si="84"/>
        <v/>
      </c>
      <c r="T666" s="215"/>
      <c r="U666" s="213">
        <f t="shared" si="85"/>
        <v>0</v>
      </c>
      <c r="V666" s="217">
        <f t="shared" si="86"/>
        <v>0</v>
      </c>
      <c r="W666" s="215"/>
      <c r="X666" s="215"/>
      <c r="Y666" s="213" t="str">
        <f>IF(AB666="Y",COUNT(#REF!), "")</f>
        <v/>
      </c>
      <c r="Z666" s="32"/>
      <c r="AA666" s="66" t="s">
        <v>1538</v>
      </c>
      <c r="AB666" s="66" t="s">
        <v>72</v>
      </c>
      <c r="AC666" s="68">
        <v>48.430129000000001</v>
      </c>
      <c r="AD666" s="68">
        <v>-123.308908</v>
      </c>
      <c r="AE666" s="65" t="s">
        <v>1539</v>
      </c>
      <c r="AF666" s="66">
        <v>8645</v>
      </c>
      <c r="AG666" s="66" t="s">
        <v>95</v>
      </c>
      <c r="AH666" s="66">
        <v>20055</v>
      </c>
      <c r="AI666" s="66">
        <v>9167</v>
      </c>
      <c r="AJ666" s="66" t="s">
        <v>62</v>
      </c>
      <c r="AK666" s="66" t="s">
        <v>57</v>
      </c>
      <c r="AL666" s="66" t="s">
        <v>62</v>
      </c>
      <c r="AM666" s="66" t="s">
        <v>63</v>
      </c>
      <c r="AN666" s="63" t="str">
        <f t="shared" si="87"/>
        <v>Oak Bay</v>
      </c>
      <c r="AO666" s="67" t="str">
        <f t="shared" si="88"/>
        <v>FALSE</v>
      </c>
      <c r="AP666" s="67" t="str">
        <f t="shared" si="89"/>
        <v>FALSE</v>
      </c>
    </row>
    <row r="667" spans="2:42" x14ac:dyDescent="0.25">
      <c r="B667" s="174">
        <v>8646</v>
      </c>
      <c r="C667" s="6" t="str">
        <f t="shared" si="81"/>
        <v>Saanich</v>
      </c>
      <c r="D667" s="4" t="s">
        <v>62</v>
      </c>
      <c r="E667" s="5" t="s">
        <v>62</v>
      </c>
      <c r="F667" s="5" t="s">
        <v>62</v>
      </c>
      <c r="G667" s="5" t="s">
        <v>2559</v>
      </c>
      <c r="H667" s="5" t="s">
        <v>2547</v>
      </c>
      <c r="I667" s="299"/>
      <c r="J667" s="346"/>
      <c r="K667" s="346"/>
      <c r="L667" s="346"/>
      <c r="M667" s="347"/>
      <c r="N667" s="1"/>
      <c r="O667" s="2"/>
      <c r="P667" s="194"/>
      <c r="Q667" s="343" t="str">
        <f t="shared" si="82"/>
        <v/>
      </c>
      <c r="R667" s="210" t="str">
        <f t="shared" si="83"/>
        <v/>
      </c>
      <c r="S667" s="211" t="str">
        <f t="shared" si="84"/>
        <v/>
      </c>
      <c r="T667" s="215"/>
      <c r="U667" s="213">
        <f t="shared" si="85"/>
        <v>0</v>
      </c>
      <c r="V667" s="217">
        <f t="shared" si="86"/>
        <v>0</v>
      </c>
      <c r="W667" s="215"/>
      <c r="X667" s="215"/>
      <c r="Y667" s="213" t="str">
        <f>IF(AB667="Y",COUNT(#REF!), "")</f>
        <v/>
      </c>
      <c r="Z667" s="32"/>
      <c r="AA667" s="64" t="s">
        <v>1828</v>
      </c>
      <c r="AB667" s="66" t="s">
        <v>72</v>
      </c>
      <c r="AC667" s="65">
        <v>48.487848</v>
      </c>
      <c r="AD667" s="65">
        <v>-123.387968</v>
      </c>
      <c r="AE667" s="65" t="s">
        <v>1829</v>
      </c>
      <c r="AF667" s="64">
        <v>8646</v>
      </c>
      <c r="AG667" s="64" t="s">
        <v>95</v>
      </c>
      <c r="AH667" s="64">
        <v>26203</v>
      </c>
      <c r="AI667" s="64">
        <v>10352</v>
      </c>
      <c r="AJ667" s="64" t="s">
        <v>62</v>
      </c>
      <c r="AK667" s="64" t="s">
        <v>57</v>
      </c>
      <c r="AL667" s="66" t="s">
        <v>62</v>
      </c>
      <c r="AM667" s="66" t="s">
        <v>63</v>
      </c>
      <c r="AN667" s="63" t="str">
        <f t="shared" si="87"/>
        <v>Saanich</v>
      </c>
      <c r="AO667" s="67" t="str">
        <f t="shared" si="88"/>
        <v>FALSE</v>
      </c>
      <c r="AP667" s="67" t="str">
        <f t="shared" si="89"/>
        <v>FALSE</v>
      </c>
    </row>
    <row r="668" spans="2:42" x14ac:dyDescent="0.25">
      <c r="B668" s="174">
        <v>8647</v>
      </c>
      <c r="C668" s="6" t="str">
        <f t="shared" si="81"/>
        <v>Victoria</v>
      </c>
      <c r="D668" s="4" t="s">
        <v>62</v>
      </c>
      <c r="E668" s="5" t="s">
        <v>62</v>
      </c>
      <c r="F668" s="5" t="s">
        <v>62</v>
      </c>
      <c r="G668" s="5" t="s">
        <v>2559</v>
      </c>
      <c r="H668" s="5" t="s">
        <v>2547</v>
      </c>
      <c r="I668" s="299"/>
      <c r="J668" s="346"/>
      <c r="K668" s="346"/>
      <c r="L668" s="346"/>
      <c r="M668" s="347"/>
      <c r="N668" s="1"/>
      <c r="O668" s="2"/>
      <c r="P668" s="194"/>
      <c r="Q668" s="343" t="str">
        <f t="shared" si="82"/>
        <v/>
      </c>
      <c r="R668" s="210" t="str">
        <f t="shared" si="83"/>
        <v/>
      </c>
      <c r="S668" s="211" t="str">
        <f t="shared" si="84"/>
        <v/>
      </c>
      <c r="T668" s="215"/>
      <c r="U668" s="213">
        <f t="shared" si="85"/>
        <v>0</v>
      </c>
      <c r="V668" s="217">
        <f t="shared" si="86"/>
        <v>0</v>
      </c>
      <c r="W668" s="215"/>
      <c r="X668" s="215"/>
      <c r="Y668" s="213" t="str">
        <f>IF(AB668="Y",COUNT(#REF!), "")</f>
        <v/>
      </c>
      <c r="Z668" s="32"/>
      <c r="AA668" s="66" t="s">
        <v>2327</v>
      </c>
      <c r="AB668" s="66" t="s">
        <v>72</v>
      </c>
      <c r="AC668" s="68">
        <v>48.433439</v>
      </c>
      <c r="AD668" s="68">
        <v>-123.361707</v>
      </c>
      <c r="AE668" s="65" t="s">
        <v>2328</v>
      </c>
      <c r="AF668" s="66">
        <v>8647</v>
      </c>
      <c r="AG668" s="66" t="s">
        <v>95</v>
      </c>
      <c r="AH668" s="66">
        <v>56294</v>
      </c>
      <c r="AI668" s="66">
        <v>33846</v>
      </c>
      <c r="AJ668" s="66" t="s">
        <v>62</v>
      </c>
      <c r="AK668" s="66" t="s">
        <v>57</v>
      </c>
      <c r="AL668" s="66" t="s">
        <v>57</v>
      </c>
      <c r="AM668" s="66" t="s">
        <v>63</v>
      </c>
      <c r="AN668" s="63" t="str">
        <f t="shared" si="87"/>
        <v>Victoria</v>
      </c>
      <c r="AO668" s="67" t="str">
        <f t="shared" si="88"/>
        <v>FALSE</v>
      </c>
      <c r="AP668" s="67" t="str">
        <f t="shared" si="89"/>
        <v>FALSE</v>
      </c>
    </row>
    <row r="669" spans="2:42" x14ac:dyDescent="0.25">
      <c r="B669" s="174">
        <v>8648</v>
      </c>
      <c r="C669" s="6" t="str">
        <f t="shared" si="81"/>
        <v>View Royal</v>
      </c>
      <c r="D669" s="4" t="s">
        <v>62</v>
      </c>
      <c r="E669" s="5" t="s">
        <v>62</v>
      </c>
      <c r="F669" s="5" t="s">
        <v>62</v>
      </c>
      <c r="G669" s="5" t="s">
        <v>2559</v>
      </c>
      <c r="H669" s="5" t="s">
        <v>2547</v>
      </c>
      <c r="I669" s="299"/>
      <c r="J669" s="346"/>
      <c r="K669" s="346"/>
      <c r="L669" s="346"/>
      <c r="M669" s="347"/>
      <c r="N669" s="1"/>
      <c r="O669" s="2"/>
      <c r="P669" s="194"/>
      <c r="Q669" s="343" t="str">
        <f t="shared" si="82"/>
        <v/>
      </c>
      <c r="R669" s="210" t="str">
        <f t="shared" si="83"/>
        <v/>
      </c>
      <c r="S669" s="211" t="str">
        <f t="shared" si="84"/>
        <v/>
      </c>
      <c r="T669" s="215"/>
      <c r="U669" s="213">
        <f t="shared" si="85"/>
        <v>0</v>
      </c>
      <c r="V669" s="217">
        <f t="shared" si="86"/>
        <v>0</v>
      </c>
      <c r="W669" s="215"/>
      <c r="X669" s="215"/>
      <c r="Y669" s="213" t="str">
        <f>IF(AB669="Y",COUNT(#REF!), "")</f>
        <v/>
      </c>
      <c r="Z669" s="32"/>
      <c r="AA669" s="66" t="s">
        <v>2331</v>
      </c>
      <c r="AB669" s="66" t="s">
        <v>72</v>
      </c>
      <c r="AC669" s="68">
        <v>48.458298999999997</v>
      </c>
      <c r="AD669" s="68">
        <v>-123.45</v>
      </c>
      <c r="AE669" s="65" t="s">
        <v>2332</v>
      </c>
      <c r="AF669" s="66">
        <v>8648</v>
      </c>
      <c r="AG669" s="66" t="s">
        <v>95</v>
      </c>
      <c r="AH669" s="66">
        <v>25303</v>
      </c>
      <c r="AI669" s="66">
        <v>10309</v>
      </c>
      <c r="AJ669" s="66" t="s">
        <v>62</v>
      </c>
      <c r="AK669" s="66" t="s">
        <v>57</v>
      </c>
      <c r="AL669" s="66" t="s">
        <v>62</v>
      </c>
      <c r="AM669" s="66" t="s">
        <v>63</v>
      </c>
      <c r="AN669" s="63" t="str">
        <f t="shared" si="87"/>
        <v>View Royal</v>
      </c>
      <c r="AO669" s="67" t="str">
        <f t="shared" si="88"/>
        <v>FALSE</v>
      </c>
      <c r="AP669" s="67" t="str">
        <f t="shared" si="89"/>
        <v>FALSE</v>
      </c>
    </row>
    <row r="670" spans="2:42" x14ac:dyDescent="0.25">
      <c r="B670" s="174">
        <v>8650</v>
      </c>
      <c r="C670" s="6" t="str">
        <f t="shared" si="81"/>
        <v>Esquimalt</v>
      </c>
      <c r="D670" s="4" t="s">
        <v>62</v>
      </c>
      <c r="E670" s="5" t="s">
        <v>62</v>
      </c>
      <c r="F670" s="5" t="s">
        <v>62</v>
      </c>
      <c r="G670" s="5" t="s">
        <v>2559</v>
      </c>
      <c r="H670" s="5" t="s">
        <v>2547</v>
      </c>
      <c r="I670" s="299"/>
      <c r="J670" s="346"/>
      <c r="K670" s="346"/>
      <c r="L670" s="346"/>
      <c r="M670" s="347"/>
      <c r="N670" s="1"/>
      <c r="O670" s="2"/>
      <c r="P670" s="194"/>
      <c r="Q670" s="343" t="str">
        <f t="shared" si="82"/>
        <v/>
      </c>
      <c r="R670" s="210" t="str">
        <f t="shared" si="83"/>
        <v/>
      </c>
      <c r="S670" s="211" t="str">
        <f t="shared" si="84"/>
        <v/>
      </c>
      <c r="T670" s="215"/>
      <c r="U670" s="213">
        <f t="shared" si="85"/>
        <v>0</v>
      </c>
      <c r="V670" s="217">
        <f t="shared" si="86"/>
        <v>0</v>
      </c>
      <c r="W670" s="215"/>
      <c r="X670" s="215"/>
      <c r="Y670" s="213" t="str">
        <f>IF(AB670="Y",COUNT(#REF!), "")</f>
        <v/>
      </c>
      <c r="Z670" s="32"/>
      <c r="AA670" s="66" t="s">
        <v>739</v>
      </c>
      <c r="AB670" s="66" t="s">
        <v>72</v>
      </c>
      <c r="AC670" s="68">
        <v>48.428927999999999</v>
      </c>
      <c r="AD670" s="68">
        <v>-123.407989</v>
      </c>
      <c r="AE670" s="65" t="s">
        <v>740</v>
      </c>
      <c r="AF670" s="66">
        <v>8650</v>
      </c>
      <c r="AG670" s="66" t="s">
        <v>95</v>
      </c>
      <c r="AH670" s="66">
        <v>42282</v>
      </c>
      <c r="AI670" s="66">
        <v>21677</v>
      </c>
      <c r="AJ670" s="66" t="s">
        <v>62</v>
      </c>
      <c r="AK670" s="66" t="s">
        <v>57</v>
      </c>
      <c r="AL670" s="66" t="s">
        <v>57</v>
      </c>
      <c r="AM670" s="66" t="s">
        <v>63</v>
      </c>
      <c r="AN670" s="63" t="str">
        <f t="shared" si="87"/>
        <v>Esquimalt</v>
      </c>
      <c r="AO670" s="67" t="str">
        <f t="shared" si="88"/>
        <v>FALSE</v>
      </c>
      <c r="AP670" s="67" t="str">
        <f t="shared" si="89"/>
        <v>FALSE</v>
      </c>
    </row>
    <row r="671" spans="2:42" x14ac:dyDescent="0.25">
      <c r="B671" s="174">
        <v>8651</v>
      </c>
      <c r="C671" s="6" t="str">
        <f t="shared" si="81"/>
        <v>Highlands</v>
      </c>
      <c r="D671" s="4" t="s">
        <v>62</v>
      </c>
      <c r="E671" s="5" t="s">
        <v>62</v>
      </c>
      <c r="F671" s="5" t="s">
        <v>62</v>
      </c>
      <c r="G671" s="5" t="s">
        <v>2559</v>
      </c>
      <c r="H671" s="5" t="s">
        <v>2547</v>
      </c>
      <c r="I671" s="299"/>
      <c r="J671" s="346"/>
      <c r="K671" s="346"/>
      <c r="L671" s="346"/>
      <c r="M671" s="347"/>
      <c r="N671" s="1"/>
      <c r="O671" s="2"/>
      <c r="P671" s="194"/>
      <c r="Q671" s="343" t="str">
        <f t="shared" si="82"/>
        <v/>
      </c>
      <c r="R671" s="210" t="str">
        <f t="shared" si="83"/>
        <v/>
      </c>
      <c r="S671" s="211" t="str">
        <f t="shared" si="84"/>
        <v/>
      </c>
      <c r="T671" s="215"/>
      <c r="U671" s="213">
        <f t="shared" si="85"/>
        <v>0</v>
      </c>
      <c r="V671" s="217">
        <f t="shared" si="86"/>
        <v>0</v>
      </c>
      <c r="W671" s="215"/>
      <c r="X671" s="215"/>
      <c r="Y671" s="213" t="str">
        <f>IF(AB671="Y",COUNT(#REF!), "")</f>
        <v/>
      </c>
      <c r="Z671" s="32"/>
      <c r="AA671" s="64" t="s">
        <v>971</v>
      </c>
      <c r="AB671" s="66" t="s">
        <v>72</v>
      </c>
      <c r="AC671" s="65">
        <v>48.514355000000002</v>
      </c>
      <c r="AD671" s="65">
        <v>-123.51629200000001</v>
      </c>
      <c r="AE671" s="65" t="s">
        <v>972</v>
      </c>
      <c r="AF671" s="64">
        <v>8651</v>
      </c>
      <c r="AG671" s="64" t="s">
        <v>74</v>
      </c>
      <c r="AH671" s="64">
        <v>645</v>
      </c>
      <c r="AI671" s="64">
        <v>253</v>
      </c>
      <c r="AJ671" s="64" t="s">
        <v>62</v>
      </c>
      <c r="AK671" s="64" t="s">
        <v>57</v>
      </c>
      <c r="AL671" s="66" t="s">
        <v>57</v>
      </c>
      <c r="AM671" s="66" t="s">
        <v>63</v>
      </c>
      <c r="AN671" s="63" t="str">
        <f t="shared" si="87"/>
        <v>Highlands</v>
      </c>
      <c r="AO671" s="67" t="str">
        <f t="shared" si="88"/>
        <v>FALSE</v>
      </c>
      <c r="AP671" s="67" t="str">
        <f t="shared" si="89"/>
        <v>FALSE</v>
      </c>
    </row>
    <row r="672" spans="2:42" x14ac:dyDescent="0.25">
      <c r="B672" s="174">
        <v>8653</v>
      </c>
      <c r="C672" s="6" t="str">
        <f t="shared" si="81"/>
        <v>Brentwood Bay</v>
      </c>
      <c r="D672" s="4" t="s">
        <v>62</v>
      </c>
      <c r="E672" s="5" t="s">
        <v>62</v>
      </c>
      <c r="F672" s="5" t="s">
        <v>62</v>
      </c>
      <c r="G672" s="5" t="s">
        <v>2559</v>
      </c>
      <c r="H672" s="5" t="s">
        <v>2547</v>
      </c>
      <c r="I672" s="299"/>
      <c r="J672" s="346"/>
      <c r="K672" s="346"/>
      <c r="L672" s="346"/>
      <c r="M672" s="347"/>
      <c r="N672" s="1"/>
      <c r="O672" s="2"/>
      <c r="P672" s="194"/>
      <c r="Q672" s="343" t="str">
        <f t="shared" si="82"/>
        <v/>
      </c>
      <c r="R672" s="210" t="str">
        <f t="shared" si="83"/>
        <v/>
      </c>
      <c r="S672" s="211" t="str">
        <f t="shared" si="84"/>
        <v/>
      </c>
      <c r="T672" s="215"/>
      <c r="U672" s="213">
        <f t="shared" si="85"/>
        <v>0</v>
      </c>
      <c r="V672" s="217">
        <f t="shared" si="86"/>
        <v>0</v>
      </c>
      <c r="W672" s="215"/>
      <c r="X672" s="215"/>
      <c r="Y672" s="213" t="str">
        <f>IF(AB672="Y",COUNT(#REF!), "")</f>
        <v/>
      </c>
      <c r="Z672" s="32"/>
      <c r="AA672" s="64" t="s">
        <v>320</v>
      </c>
      <c r="AB672" s="66" t="s">
        <v>72</v>
      </c>
      <c r="AC672" s="65">
        <v>48.568282000000004</v>
      </c>
      <c r="AD672" s="65">
        <v>-123.45622400000001</v>
      </c>
      <c r="AE672" s="65" t="s">
        <v>321</v>
      </c>
      <c r="AF672" s="64">
        <v>8653</v>
      </c>
      <c r="AG672" s="64" t="s">
        <v>95</v>
      </c>
      <c r="AH672" s="64">
        <v>7409</v>
      </c>
      <c r="AI672" s="64">
        <v>3123</v>
      </c>
      <c r="AJ672" s="64" t="s">
        <v>62</v>
      </c>
      <c r="AK672" s="64" t="s">
        <v>57</v>
      </c>
      <c r="AL672" s="66" t="s">
        <v>57</v>
      </c>
      <c r="AM672" s="66" t="s">
        <v>63</v>
      </c>
      <c r="AN672" s="63" t="str">
        <f t="shared" si="87"/>
        <v>Brentwood Bay</v>
      </c>
      <c r="AO672" s="67" t="str">
        <f t="shared" si="88"/>
        <v>FALSE</v>
      </c>
      <c r="AP672" s="67" t="str">
        <f t="shared" si="89"/>
        <v>FALSE</v>
      </c>
    </row>
    <row r="673" spans="2:42" x14ac:dyDescent="0.25">
      <c r="B673" s="174">
        <v>8655</v>
      </c>
      <c r="C673" s="6" t="str">
        <f t="shared" si="81"/>
        <v>Central Saanich</v>
      </c>
      <c r="D673" s="4" t="s">
        <v>62</v>
      </c>
      <c r="E673" s="5" t="s">
        <v>62</v>
      </c>
      <c r="F673" s="5" t="s">
        <v>62</v>
      </c>
      <c r="G673" s="5" t="s">
        <v>2559</v>
      </c>
      <c r="H673" s="5" t="s">
        <v>2547</v>
      </c>
      <c r="I673" s="299"/>
      <c r="J673" s="346"/>
      <c r="K673" s="346"/>
      <c r="L673" s="346"/>
      <c r="M673" s="347"/>
      <c r="N673" s="1"/>
      <c r="O673" s="2"/>
      <c r="P673" s="194"/>
      <c r="Q673" s="343" t="str">
        <f t="shared" si="82"/>
        <v/>
      </c>
      <c r="R673" s="210" t="str">
        <f t="shared" si="83"/>
        <v/>
      </c>
      <c r="S673" s="211" t="str">
        <f t="shared" si="84"/>
        <v/>
      </c>
      <c r="T673" s="215"/>
      <c r="U673" s="213">
        <f t="shared" si="85"/>
        <v>0</v>
      </c>
      <c r="V673" s="217">
        <f t="shared" si="86"/>
        <v>0</v>
      </c>
      <c r="W673" s="215"/>
      <c r="X673" s="215"/>
      <c r="Y673" s="213" t="str">
        <f>IF(AB673="Y",COUNT(#REF!), "")</f>
        <v/>
      </c>
      <c r="Z673" s="32"/>
      <c r="AA673" s="66" t="s">
        <v>435</v>
      </c>
      <c r="AB673" s="64" t="s">
        <v>72</v>
      </c>
      <c r="AC673" s="68">
        <v>48.566904000000001</v>
      </c>
      <c r="AD673" s="68">
        <v>-123.39705499999999</v>
      </c>
      <c r="AE673" s="65" t="s">
        <v>436</v>
      </c>
      <c r="AF673" s="66">
        <v>8655</v>
      </c>
      <c r="AG673" s="66" t="s">
        <v>74</v>
      </c>
      <c r="AH673" s="66">
        <v>9159</v>
      </c>
      <c r="AI673" s="66">
        <v>3979</v>
      </c>
      <c r="AJ673" s="66" t="s">
        <v>62</v>
      </c>
      <c r="AK673" s="66" t="s">
        <v>57</v>
      </c>
      <c r="AL673" s="66" t="s">
        <v>57</v>
      </c>
      <c r="AM673" s="66" t="s">
        <v>63</v>
      </c>
      <c r="AN673" s="63" t="str">
        <f t="shared" si="87"/>
        <v>Central Saanich</v>
      </c>
      <c r="AO673" s="67" t="str">
        <f t="shared" si="88"/>
        <v>FALSE</v>
      </c>
      <c r="AP673" s="67" t="str">
        <f t="shared" si="89"/>
        <v>FALSE</v>
      </c>
    </row>
    <row r="674" spans="2:42" x14ac:dyDescent="0.25">
      <c r="B674" s="174">
        <v>8656</v>
      </c>
      <c r="C674" s="6" t="str">
        <f t="shared" ref="C674:C737" si="90">HYPERLINK(AE674,AN674)</f>
        <v>Sidney</v>
      </c>
      <c r="D674" s="4" t="s">
        <v>62</v>
      </c>
      <c r="E674" s="5" t="s">
        <v>62</v>
      </c>
      <c r="F674" s="5" t="s">
        <v>62</v>
      </c>
      <c r="G674" s="5" t="s">
        <v>2559</v>
      </c>
      <c r="H674" s="5" t="s">
        <v>2547</v>
      </c>
      <c r="I674" s="299"/>
      <c r="J674" s="346"/>
      <c r="K674" s="346"/>
      <c r="L674" s="346"/>
      <c r="M674" s="347"/>
      <c r="N674" s="1"/>
      <c r="O674" s="2"/>
      <c r="P674" s="194"/>
      <c r="Q674" s="343" t="str">
        <f t="shared" ref="Q674:Q737" si="91">IF(L674="","",
IF(SUM((J674*L674)/M674)&lt;=N674,"Sufficient Capacity",
IF(SUM((J674*L674)/M674)&gt;N674,"Not Enough Capacity","Error")))</f>
        <v/>
      </c>
      <c r="R674" s="210" t="str">
        <f t="shared" ref="R674:R737" si="92">IF(OR(ISBLANK(J674),ISBLANK(L674),ISBLANK(M674)), "",(J674*L674/M674))</f>
        <v/>
      </c>
      <c r="S674" s="211" t="str">
        <f t="shared" ref="S674:S737" si="93">IF(AND(COUNT(N674,R674)=2, OR($O$10="Last-Mile", $O$10="Transport &amp; Last-Mile")), N674-R674, "")</f>
        <v/>
      </c>
      <c r="T674" s="215"/>
      <c r="U674" s="213">
        <f t="shared" ref="U674:U737" si="94">IF(AND(AB674="Y",I674&lt;&gt;""),1,0)</f>
        <v>0</v>
      </c>
      <c r="V674" s="217">
        <f t="shared" ref="V674:V737" si="95">IF(AND(AB674="Y",I674="Last-Mile &amp; Transport"),1,0)</f>
        <v>0</v>
      </c>
      <c r="W674" s="215"/>
      <c r="X674" s="215"/>
      <c r="Y674" s="213" t="str">
        <f>IF(AB674="Y",COUNT(#REF!), "")</f>
        <v/>
      </c>
      <c r="Z674" s="32"/>
      <c r="AA674" s="64" t="s">
        <v>1941</v>
      </c>
      <c r="AB674" s="66" t="s">
        <v>72</v>
      </c>
      <c r="AC674" s="65">
        <v>48.65</v>
      </c>
      <c r="AD674" s="65">
        <v>-123.39999899999999</v>
      </c>
      <c r="AE674" s="65" t="s">
        <v>1942</v>
      </c>
      <c r="AF674" s="64">
        <v>8656</v>
      </c>
      <c r="AG674" s="64" t="s">
        <v>95</v>
      </c>
      <c r="AH674" s="64">
        <v>14313</v>
      </c>
      <c r="AI674" s="64">
        <v>6822</v>
      </c>
      <c r="AJ674" s="64" t="s">
        <v>62</v>
      </c>
      <c r="AK674" s="64" t="s">
        <v>57</v>
      </c>
      <c r="AL674" s="66" t="s">
        <v>62</v>
      </c>
      <c r="AM674" s="66" t="s">
        <v>63</v>
      </c>
      <c r="AN674" s="63" t="str">
        <f t="shared" ref="AN674:AN737" si="96">IF(AB674="Y", CONCATENATE(AA674,"*"), AA674)</f>
        <v>Sidney</v>
      </c>
      <c r="AO674" s="67" t="str">
        <f t="shared" ref="AO674:AO737" si="97">IF(I674="Last-Mile","TRUE",IF(I674="Transport &amp; Last-Mile","TRUE","FALSE"))</f>
        <v>FALSE</v>
      </c>
      <c r="AP674" s="67" t="str">
        <f t="shared" ref="AP674:AP737" si="98">IF(I674="Transport","TRUE",IF(I674="Transport &amp; Last-Mile","TRUE","FALSE"))</f>
        <v>FALSE</v>
      </c>
    </row>
    <row r="675" spans="2:42" x14ac:dyDescent="0.25">
      <c r="B675" s="174">
        <v>8657</v>
      </c>
      <c r="C675" s="6" t="str">
        <f t="shared" si="90"/>
        <v>Saanichton</v>
      </c>
      <c r="D675" s="4" t="s">
        <v>62</v>
      </c>
      <c r="E675" s="5" t="s">
        <v>62</v>
      </c>
      <c r="F675" s="5" t="s">
        <v>62</v>
      </c>
      <c r="G675" s="5" t="s">
        <v>2559</v>
      </c>
      <c r="H675" s="5" t="s">
        <v>2547</v>
      </c>
      <c r="I675" s="299"/>
      <c r="J675" s="346"/>
      <c r="K675" s="346"/>
      <c r="L675" s="346"/>
      <c r="M675" s="347"/>
      <c r="N675" s="1"/>
      <c r="O675" s="2"/>
      <c r="P675" s="194"/>
      <c r="Q675" s="343" t="str">
        <f t="shared" si="91"/>
        <v/>
      </c>
      <c r="R675" s="210" t="str">
        <f t="shared" si="92"/>
        <v/>
      </c>
      <c r="S675" s="211" t="str">
        <f t="shared" si="93"/>
        <v/>
      </c>
      <c r="T675" s="215"/>
      <c r="U675" s="213">
        <f t="shared" si="94"/>
        <v>0</v>
      </c>
      <c r="V675" s="217">
        <f t="shared" si="95"/>
        <v>0</v>
      </c>
      <c r="W675" s="215"/>
      <c r="X675" s="215"/>
      <c r="Y675" s="213" t="str">
        <f>IF(AB675="Y",COUNT(#REF!), "")</f>
        <v/>
      </c>
      <c r="Z675" s="32"/>
      <c r="AA675" s="66" t="s">
        <v>1830</v>
      </c>
      <c r="AB675" s="66" t="s">
        <v>72</v>
      </c>
      <c r="AC675" s="68">
        <v>48.6</v>
      </c>
      <c r="AD675" s="68">
        <v>-123.41669899999999</v>
      </c>
      <c r="AE675" s="65" t="s">
        <v>1831</v>
      </c>
      <c r="AF675" s="66">
        <v>8657</v>
      </c>
      <c r="AG675" s="66" t="s">
        <v>95</v>
      </c>
      <c r="AH675" s="66">
        <v>9159</v>
      </c>
      <c r="AI675" s="66">
        <v>3979</v>
      </c>
      <c r="AJ675" s="66" t="s">
        <v>62</v>
      </c>
      <c r="AK675" s="66" t="s">
        <v>57</v>
      </c>
      <c r="AL675" s="66" t="s">
        <v>62</v>
      </c>
      <c r="AM675" s="66" t="s">
        <v>63</v>
      </c>
      <c r="AN675" s="63" t="str">
        <f t="shared" si="96"/>
        <v>Saanichton</v>
      </c>
      <c r="AO675" s="67" t="str">
        <f t="shared" si="97"/>
        <v>FALSE</v>
      </c>
      <c r="AP675" s="67" t="str">
        <f t="shared" si="98"/>
        <v>FALSE</v>
      </c>
    </row>
    <row r="676" spans="2:42" x14ac:dyDescent="0.25">
      <c r="B676" s="174">
        <v>8658</v>
      </c>
      <c r="C676" s="6" t="str">
        <f t="shared" si="90"/>
        <v>Ardmore</v>
      </c>
      <c r="D676" s="4" t="s">
        <v>62</v>
      </c>
      <c r="E676" s="5" t="s">
        <v>62</v>
      </c>
      <c r="F676" s="5" t="s">
        <v>62</v>
      </c>
      <c r="G676" s="5" t="s">
        <v>2559</v>
      </c>
      <c r="H676" s="5" t="s">
        <v>2547</v>
      </c>
      <c r="I676" s="299"/>
      <c r="J676" s="346"/>
      <c r="K676" s="346"/>
      <c r="L676" s="346"/>
      <c r="M676" s="347"/>
      <c r="N676" s="1"/>
      <c r="O676" s="2"/>
      <c r="P676" s="194"/>
      <c r="Q676" s="343" t="str">
        <f t="shared" si="91"/>
        <v/>
      </c>
      <c r="R676" s="210" t="str">
        <f t="shared" si="92"/>
        <v/>
      </c>
      <c r="S676" s="211" t="str">
        <f t="shared" si="93"/>
        <v/>
      </c>
      <c r="T676" s="215"/>
      <c r="U676" s="213">
        <f t="shared" si="94"/>
        <v>0</v>
      </c>
      <c r="V676" s="217">
        <f t="shared" si="95"/>
        <v>0</v>
      </c>
      <c r="W676" s="215"/>
      <c r="X676" s="215"/>
      <c r="Y676" s="213" t="str">
        <f>IF(AB676="Y",COUNT(#REF!), "")</f>
        <v/>
      </c>
      <c r="Z676" s="32"/>
      <c r="AA676" s="64" t="s">
        <v>150</v>
      </c>
      <c r="AB676" s="66" t="s">
        <v>72</v>
      </c>
      <c r="AC676" s="65">
        <v>48.6389</v>
      </c>
      <c r="AD676" s="65">
        <v>-123.466701</v>
      </c>
      <c r="AE676" s="65" t="s">
        <v>151</v>
      </c>
      <c r="AF676" s="64">
        <v>8658</v>
      </c>
      <c r="AG676" s="64" t="s">
        <v>95</v>
      </c>
      <c r="AH676" s="64">
        <v>2946</v>
      </c>
      <c r="AI676" s="64">
        <v>1364</v>
      </c>
      <c r="AJ676" s="64" t="s">
        <v>62</v>
      </c>
      <c r="AK676" s="64" t="s">
        <v>57</v>
      </c>
      <c r="AL676" s="66" t="s">
        <v>57</v>
      </c>
      <c r="AM676" s="66" t="s">
        <v>63</v>
      </c>
      <c r="AN676" s="63" t="str">
        <f t="shared" si="96"/>
        <v>Ardmore</v>
      </c>
      <c r="AO676" s="67" t="str">
        <f t="shared" si="97"/>
        <v>FALSE</v>
      </c>
      <c r="AP676" s="67" t="str">
        <f t="shared" si="98"/>
        <v>FALSE</v>
      </c>
    </row>
    <row r="677" spans="2:42" x14ac:dyDescent="0.25">
      <c r="B677" s="174">
        <v>8659</v>
      </c>
      <c r="C677" s="6" t="str">
        <f t="shared" si="90"/>
        <v>Deep Cove</v>
      </c>
      <c r="D677" s="4" t="s">
        <v>62</v>
      </c>
      <c r="E677" s="5" t="s">
        <v>62</v>
      </c>
      <c r="F677" s="5" t="s">
        <v>62</v>
      </c>
      <c r="G677" s="5" t="s">
        <v>2559</v>
      </c>
      <c r="H677" s="5" t="s">
        <v>2547</v>
      </c>
      <c r="I677" s="299"/>
      <c r="J677" s="346"/>
      <c r="K677" s="346"/>
      <c r="L677" s="346"/>
      <c r="M677" s="347"/>
      <c r="N677" s="1"/>
      <c r="O677" s="2"/>
      <c r="P677" s="194"/>
      <c r="Q677" s="343" t="str">
        <f t="shared" si="91"/>
        <v/>
      </c>
      <c r="R677" s="210" t="str">
        <f t="shared" si="92"/>
        <v/>
      </c>
      <c r="S677" s="211" t="str">
        <f t="shared" si="93"/>
        <v/>
      </c>
      <c r="T677" s="215"/>
      <c r="U677" s="213">
        <f t="shared" si="94"/>
        <v>0</v>
      </c>
      <c r="V677" s="217">
        <f t="shared" si="95"/>
        <v>0</v>
      </c>
      <c r="W677" s="215"/>
      <c r="X677" s="215"/>
      <c r="Y677" s="213" t="str">
        <f>IF(AB677="Y",COUNT(#REF!), "")</f>
        <v/>
      </c>
      <c r="Z677" s="32"/>
      <c r="AA677" s="64" t="s">
        <v>603</v>
      </c>
      <c r="AB677" s="66" t="s">
        <v>72</v>
      </c>
      <c r="AC677" s="65">
        <v>48.679566999999999</v>
      </c>
      <c r="AD677" s="65">
        <v>-123.47251799999999</v>
      </c>
      <c r="AE677" s="65" t="s">
        <v>605</v>
      </c>
      <c r="AF677" s="64">
        <v>8659</v>
      </c>
      <c r="AG677" s="64" t="s">
        <v>74</v>
      </c>
      <c r="AH677" s="64">
        <v>2946</v>
      </c>
      <c r="AI677" s="64">
        <v>1364</v>
      </c>
      <c r="AJ677" s="64" t="s">
        <v>62</v>
      </c>
      <c r="AK677" s="64" t="s">
        <v>57</v>
      </c>
      <c r="AL677" s="66" t="s">
        <v>57</v>
      </c>
      <c r="AM677" s="66" t="s">
        <v>63</v>
      </c>
      <c r="AN677" s="63" t="str">
        <f t="shared" si="96"/>
        <v>Deep Cove</v>
      </c>
      <c r="AO677" s="67" t="str">
        <f t="shared" si="97"/>
        <v>FALSE</v>
      </c>
      <c r="AP677" s="67" t="str">
        <f t="shared" si="98"/>
        <v>FALSE</v>
      </c>
    </row>
    <row r="678" spans="2:42" x14ac:dyDescent="0.25">
      <c r="B678" s="174">
        <v>8662</v>
      </c>
      <c r="C678" s="6" t="str">
        <f t="shared" si="90"/>
        <v>North Saanich</v>
      </c>
      <c r="D678" s="4" t="s">
        <v>62</v>
      </c>
      <c r="E678" s="5" t="s">
        <v>62</v>
      </c>
      <c r="F678" s="5" t="s">
        <v>62</v>
      </c>
      <c r="G678" s="5" t="s">
        <v>2559</v>
      </c>
      <c r="H678" s="5" t="s">
        <v>2547</v>
      </c>
      <c r="I678" s="299"/>
      <c r="J678" s="346"/>
      <c r="K678" s="346"/>
      <c r="L678" s="346"/>
      <c r="M678" s="347"/>
      <c r="N678" s="1"/>
      <c r="O678" s="2"/>
      <c r="P678" s="194"/>
      <c r="Q678" s="343" t="str">
        <f t="shared" si="91"/>
        <v/>
      </c>
      <c r="R678" s="210" t="str">
        <f t="shared" si="92"/>
        <v/>
      </c>
      <c r="S678" s="211" t="str">
        <f t="shared" si="93"/>
        <v/>
      </c>
      <c r="T678" s="215"/>
      <c r="U678" s="213">
        <f t="shared" si="94"/>
        <v>0</v>
      </c>
      <c r="V678" s="217">
        <f t="shared" si="95"/>
        <v>0</v>
      </c>
      <c r="W678" s="215"/>
      <c r="X678" s="215"/>
      <c r="Y678" s="213" t="str">
        <f>IF(AB678="Y",COUNT(#REF!), "")</f>
        <v/>
      </c>
      <c r="Z678" s="32"/>
      <c r="AA678" s="64" t="s">
        <v>1520</v>
      </c>
      <c r="AB678" s="66" t="s">
        <v>72</v>
      </c>
      <c r="AC678" s="65">
        <v>48.621723000000003</v>
      </c>
      <c r="AD678" s="65">
        <v>-123.421463</v>
      </c>
      <c r="AE678" s="65" t="s">
        <v>1521</v>
      </c>
      <c r="AF678" s="64">
        <v>8662</v>
      </c>
      <c r="AG678" s="64" t="s">
        <v>95</v>
      </c>
      <c r="AH678" s="64">
        <v>14313</v>
      </c>
      <c r="AI678" s="64">
        <v>6822</v>
      </c>
      <c r="AJ678" s="64" t="s">
        <v>62</v>
      </c>
      <c r="AK678" s="64" t="s">
        <v>57</v>
      </c>
      <c r="AL678" s="66" t="s">
        <v>62</v>
      </c>
      <c r="AM678" s="66" t="s">
        <v>63</v>
      </c>
      <c r="AN678" s="63" t="str">
        <f t="shared" si="96"/>
        <v>North Saanich</v>
      </c>
      <c r="AO678" s="67" t="str">
        <f t="shared" si="97"/>
        <v>FALSE</v>
      </c>
      <c r="AP678" s="67" t="str">
        <f t="shared" si="98"/>
        <v>FALSE</v>
      </c>
    </row>
    <row r="679" spans="2:42" x14ac:dyDescent="0.25">
      <c r="B679" s="174">
        <v>8663</v>
      </c>
      <c r="C679" s="6" t="str">
        <f t="shared" si="90"/>
        <v>Swartz Bay</v>
      </c>
      <c r="D679" s="4" t="s">
        <v>62</v>
      </c>
      <c r="E679" s="5" t="s">
        <v>62</v>
      </c>
      <c r="F679" s="5" t="s">
        <v>62</v>
      </c>
      <c r="G679" s="5" t="s">
        <v>2559</v>
      </c>
      <c r="H679" s="5" t="s">
        <v>2547</v>
      </c>
      <c r="I679" s="299"/>
      <c r="J679" s="346"/>
      <c r="K679" s="346"/>
      <c r="L679" s="346"/>
      <c r="M679" s="347"/>
      <c r="N679" s="1"/>
      <c r="O679" s="2"/>
      <c r="P679" s="194"/>
      <c r="Q679" s="343" t="str">
        <f t="shared" si="91"/>
        <v/>
      </c>
      <c r="R679" s="210" t="str">
        <f t="shared" si="92"/>
        <v/>
      </c>
      <c r="S679" s="211" t="str">
        <f t="shared" si="93"/>
        <v/>
      </c>
      <c r="T679" s="215"/>
      <c r="U679" s="213">
        <f t="shared" si="94"/>
        <v>0</v>
      </c>
      <c r="V679" s="217">
        <f t="shared" si="95"/>
        <v>0</v>
      </c>
      <c r="W679" s="215"/>
      <c r="X679" s="215"/>
      <c r="Y679" s="213" t="str">
        <f>IF(AB679="Y",COUNT(#REF!), "")</f>
        <v/>
      </c>
      <c r="Z679" s="32"/>
      <c r="AA679" s="66" t="s">
        <v>2131</v>
      </c>
      <c r="AB679" s="66" t="s">
        <v>72</v>
      </c>
      <c r="AC679" s="68">
        <v>48.682665999999998</v>
      </c>
      <c r="AD679" s="68">
        <v>-123.41313</v>
      </c>
      <c r="AE679" s="65" t="s">
        <v>2132</v>
      </c>
      <c r="AF679" s="66">
        <v>8663</v>
      </c>
      <c r="AG679" s="66" t="s">
        <v>95</v>
      </c>
      <c r="AH679" s="66">
        <v>4178</v>
      </c>
      <c r="AI679" s="66">
        <v>2111</v>
      </c>
      <c r="AJ679" s="66" t="s">
        <v>62</v>
      </c>
      <c r="AK679" s="66" t="s">
        <v>57</v>
      </c>
      <c r="AL679" s="66" t="s">
        <v>62</v>
      </c>
      <c r="AM679" s="66" t="s">
        <v>63</v>
      </c>
      <c r="AN679" s="63" t="str">
        <f t="shared" si="96"/>
        <v>Swartz Bay</v>
      </c>
      <c r="AO679" s="67" t="str">
        <f t="shared" si="97"/>
        <v>FALSE</v>
      </c>
      <c r="AP679" s="67" t="str">
        <f t="shared" si="98"/>
        <v>FALSE</v>
      </c>
    </row>
    <row r="680" spans="2:42" x14ac:dyDescent="0.25">
      <c r="B680" s="174">
        <v>8664</v>
      </c>
      <c r="C680" s="6" t="str">
        <f t="shared" si="90"/>
        <v>Cherry Point</v>
      </c>
      <c r="D680" s="4" t="s">
        <v>62</v>
      </c>
      <c r="E680" s="5" t="s">
        <v>62</v>
      </c>
      <c r="F680" s="5" t="s">
        <v>62</v>
      </c>
      <c r="G680" s="5" t="s">
        <v>2558</v>
      </c>
      <c r="H680" s="5" t="s">
        <v>2547</v>
      </c>
      <c r="I680" s="299"/>
      <c r="J680" s="346"/>
      <c r="K680" s="346"/>
      <c r="L680" s="346"/>
      <c r="M680" s="347"/>
      <c r="N680" s="1"/>
      <c r="O680" s="2"/>
      <c r="P680" s="194"/>
      <c r="Q680" s="343" t="str">
        <f t="shared" si="91"/>
        <v/>
      </c>
      <c r="R680" s="210" t="str">
        <f t="shared" si="92"/>
        <v/>
      </c>
      <c r="S680" s="211" t="str">
        <f t="shared" si="93"/>
        <v/>
      </c>
      <c r="T680" s="215"/>
      <c r="U680" s="213">
        <f t="shared" si="94"/>
        <v>0</v>
      </c>
      <c r="V680" s="217">
        <f t="shared" si="95"/>
        <v>0</v>
      </c>
      <c r="W680" s="215"/>
      <c r="X680" s="215"/>
      <c r="Y680" s="213" t="str">
        <f>IF(AB680="Y",COUNT(#REF!), "")</f>
        <v/>
      </c>
      <c r="Z680" s="32"/>
      <c r="AA680" s="64" t="s">
        <v>462</v>
      </c>
      <c r="AB680" s="66" t="s">
        <v>72</v>
      </c>
      <c r="AC680" s="65">
        <v>48.727722</v>
      </c>
      <c r="AD680" s="65">
        <v>-123.583611</v>
      </c>
      <c r="AE680" s="65" t="s">
        <v>463</v>
      </c>
      <c r="AF680" s="64">
        <v>8664</v>
      </c>
      <c r="AG680" s="64" t="s">
        <v>74</v>
      </c>
      <c r="AH680" s="64">
        <v>4012</v>
      </c>
      <c r="AI680" s="64">
        <v>1694</v>
      </c>
      <c r="AJ680" s="64" t="s">
        <v>62</v>
      </c>
      <c r="AK680" s="64" t="s">
        <v>57</v>
      </c>
      <c r="AL680" s="66" t="s">
        <v>57</v>
      </c>
      <c r="AM680" s="66" t="s">
        <v>63</v>
      </c>
      <c r="AN680" s="63" t="str">
        <f t="shared" si="96"/>
        <v>Cherry Point</v>
      </c>
      <c r="AO680" s="67" t="str">
        <f t="shared" si="97"/>
        <v>FALSE</v>
      </c>
      <c r="AP680" s="67" t="str">
        <f t="shared" si="98"/>
        <v>FALSE</v>
      </c>
    </row>
    <row r="681" spans="2:42" x14ac:dyDescent="0.25">
      <c r="B681" s="174">
        <v>8665</v>
      </c>
      <c r="C681" s="6" t="str">
        <f t="shared" si="90"/>
        <v>Cobble Hill</v>
      </c>
      <c r="D681" s="4" t="s">
        <v>62</v>
      </c>
      <c r="E681" s="5" t="s">
        <v>62</v>
      </c>
      <c r="F681" s="5" t="s">
        <v>62</v>
      </c>
      <c r="G681" s="5" t="s">
        <v>2558</v>
      </c>
      <c r="H681" s="5" t="s">
        <v>2547</v>
      </c>
      <c r="I681" s="299"/>
      <c r="J681" s="346"/>
      <c r="K681" s="346"/>
      <c r="L681" s="346"/>
      <c r="M681" s="347"/>
      <c r="N681" s="1"/>
      <c r="O681" s="2"/>
      <c r="P681" s="194"/>
      <c r="Q681" s="343" t="str">
        <f t="shared" si="91"/>
        <v/>
      </c>
      <c r="R681" s="210" t="str">
        <f t="shared" si="92"/>
        <v/>
      </c>
      <c r="S681" s="211" t="str">
        <f t="shared" si="93"/>
        <v/>
      </c>
      <c r="T681" s="215"/>
      <c r="U681" s="213">
        <f t="shared" si="94"/>
        <v>0</v>
      </c>
      <c r="V681" s="217">
        <f t="shared" si="95"/>
        <v>0</v>
      </c>
      <c r="W681" s="215"/>
      <c r="X681" s="215"/>
      <c r="Y681" s="213" t="str">
        <f>IF(AB681="Y",COUNT(#REF!), "")</f>
        <v/>
      </c>
      <c r="Z681" s="32"/>
      <c r="AA681" s="64" t="s">
        <v>514</v>
      </c>
      <c r="AB681" s="66" t="s">
        <v>72</v>
      </c>
      <c r="AC681" s="65">
        <v>48.691498000000003</v>
      </c>
      <c r="AD681" s="65">
        <v>-123.584571</v>
      </c>
      <c r="AE681" s="65" t="s">
        <v>515</v>
      </c>
      <c r="AF681" s="64">
        <v>8665</v>
      </c>
      <c r="AG681" s="64" t="s">
        <v>74</v>
      </c>
      <c r="AH681" s="64">
        <v>4012</v>
      </c>
      <c r="AI681" s="64">
        <v>1694</v>
      </c>
      <c r="AJ681" s="64" t="s">
        <v>62</v>
      </c>
      <c r="AK681" s="64" t="s">
        <v>57</v>
      </c>
      <c r="AL681" s="66" t="s">
        <v>57</v>
      </c>
      <c r="AM681" s="66" t="s">
        <v>63</v>
      </c>
      <c r="AN681" s="63" t="str">
        <f t="shared" si="96"/>
        <v>Cobble Hill</v>
      </c>
      <c r="AO681" s="67" t="str">
        <f t="shared" si="97"/>
        <v>FALSE</v>
      </c>
      <c r="AP681" s="67" t="str">
        <f t="shared" si="98"/>
        <v>FALSE</v>
      </c>
    </row>
    <row r="682" spans="2:42" x14ac:dyDescent="0.25">
      <c r="B682" s="174">
        <v>8666</v>
      </c>
      <c r="C682" s="6" t="str">
        <f t="shared" si="90"/>
        <v>Arbutus Ridge</v>
      </c>
      <c r="D682" s="4" t="s">
        <v>62</v>
      </c>
      <c r="E682" s="5" t="s">
        <v>62</v>
      </c>
      <c r="F682" s="5" t="s">
        <v>62</v>
      </c>
      <c r="G682" s="5" t="s">
        <v>2558</v>
      </c>
      <c r="H682" s="5" t="s">
        <v>2547</v>
      </c>
      <c r="I682" s="299"/>
      <c r="J682" s="346"/>
      <c r="K682" s="346"/>
      <c r="L682" s="346"/>
      <c r="M682" s="347"/>
      <c r="N682" s="1"/>
      <c r="O682" s="2"/>
      <c r="P682" s="194"/>
      <c r="Q682" s="343" t="str">
        <f t="shared" si="91"/>
        <v/>
      </c>
      <c r="R682" s="210" t="str">
        <f t="shared" si="92"/>
        <v/>
      </c>
      <c r="S682" s="211" t="str">
        <f t="shared" si="93"/>
        <v/>
      </c>
      <c r="T682" s="215"/>
      <c r="U682" s="213">
        <f t="shared" si="94"/>
        <v>0</v>
      </c>
      <c r="V682" s="217">
        <f t="shared" si="95"/>
        <v>0</v>
      </c>
      <c r="W682" s="215"/>
      <c r="X682" s="215"/>
      <c r="Y682" s="213" t="str">
        <f>IF(AB682="Y",COUNT(#REF!), "")</f>
        <v/>
      </c>
      <c r="Z682" s="32"/>
      <c r="AA682" s="66" t="s">
        <v>148</v>
      </c>
      <c r="AB682" s="64" t="s">
        <v>72</v>
      </c>
      <c r="AC682" s="68">
        <v>48.693311999999999</v>
      </c>
      <c r="AD682" s="68">
        <v>-123.54009000000001</v>
      </c>
      <c r="AE682" s="65" t="s">
        <v>149</v>
      </c>
      <c r="AF682" s="66">
        <v>8666</v>
      </c>
      <c r="AG682" s="66" t="s">
        <v>74</v>
      </c>
      <c r="AH682" s="66">
        <v>2161</v>
      </c>
      <c r="AI682" s="66">
        <v>1091</v>
      </c>
      <c r="AJ682" s="66" t="s">
        <v>62</v>
      </c>
      <c r="AK682" s="66" t="s">
        <v>57</v>
      </c>
      <c r="AL682" s="66" t="s">
        <v>57</v>
      </c>
      <c r="AM682" s="66" t="s">
        <v>63</v>
      </c>
      <c r="AN682" s="63" t="str">
        <f t="shared" si="96"/>
        <v>Arbutus Ridge</v>
      </c>
      <c r="AO682" s="67" t="str">
        <f t="shared" si="97"/>
        <v>FALSE</v>
      </c>
      <c r="AP682" s="67" t="str">
        <f t="shared" si="98"/>
        <v>FALSE</v>
      </c>
    </row>
    <row r="683" spans="2:42" x14ac:dyDescent="0.25">
      <c r="B683" s="174">
        <v>8667</v>
      </c>
      <c r="C683" s="6" t="str">
        <f t="shared" si="90"/>
        <v>Shawnigan Lake</v>
      </c>
      <c r="D683" s="4" t="s">
        <v>62</v>
      </c>
      <c r="E683" s="5" t="s">
        <v>62</v>
      </c>
      <c r="F683" s="5" t="s">
        <v>62</v>
      </c>
      <c r="G683" s="5" t="s">
        <v>2558</v>
      </c>
      <c r="H683" s="5" t="s">
        <v>2547</v>
      </c>
      <c r="I683" s="299"/>
      <c r="J683" s="346"/>
      <c r="K683" s="346"/>
      <c r="L683" s="346"/>
      <c r="M683" s="347"/>
      <c r="N683" s="1"/>
      <c r="O683" s="2"/>
      <c r="P683" s="194"/>
      <c r="Q683" s="343" t="str">
        <f t="shared" si="91"/>
        <v/>
      </c>
      <c r="R683" s="210" t="str">
        <f t="shared" si="92"/>
        <v/>
      </c>
      <c r="S683" s="211" t="str">
        <f t="shared" si="93"/>
        <v/>
      </c>
      <c r="T683" s="215"/>
      <c r="U683" s="213">
        <f t="shared" si="94"/>
        <v>0</v>
      </c>
      <c r="V683" s="217">
        <f t="shared" si="95"/>
        <v>0</v>
      </c>
      <c r="W683" s="215"/>
      <c r="X683" s="215"/>
      <c r="Y683" s="213" t="str">
        <f>IF(AB683="Y",COUNT(#REF!), "")</f>
        <v/>
      </c>
      <c r="Z683" s="32"/>
      <c r="AA683" s="66" t="s">
        <v>1909</v>
      </c>
      <c r="AB683" s="66" t="s">
        <v>72</v>
      </c>
      <c r="AC683" s="68">
        <v>48.653523</v>
      </c>
      <c r="AD683" s="68">
        <v>-123.621993</v>
      </c>
      <c r="AE683" s="65" t="s">
        <v>1910</v>
      </c>
      <c r="AF683" s="66">
        <v>8667</v>
      </c>
      <c r="AG683" s="66" t="s">
        <v>74</v>
      </c>
      <c r="AH683" s="66">
        <v>4827</v>
      </c>
      <c r="AI683" s="66">
        <v>2013</v>
      </c>
      <c r="AJ683" s="66" t="s">
        <v>62</v>
      </c>
      <c r="AK683" s="66" t="s">
        <v>57</v>
      </c>
      <c r="AL683" s="66" t="s">
        <v>62</v>
      </c>
      <c r="AM683" s="66" t="s">
        <v>63</v>
      </c>
      <c r="AN683" s="63" t="str">
        <f t="shared" si="96"/>
        <v>Shawnigan Lake</v>
      </c>
      <c r="AO683" s="67" t="str">
        <f t="shared" si="97"/>
        <v>FALSE</v>
      </c>
      <c r="AP683" s="67" t="str">
        <f t="shared" si="98"/>
        <v>FALSE</v>
      </c>
    </row>
    <row r="684" spans="2:42" x14ac:dyDescent="0.25">
      <c r="B684" s="174">
        <v>8668</v>
      </c>
      <c r="C684" s="6" t="str">
        <f t="shared" si="90"/>
        <v>Mill Bay</v>
      </c>
      <c r="D684" s="4" t="s">
        <v>62</v>
      </c>
      <c r="E684" s="5" t="s">
        <v>62</v>
      </c>
      <c r="F684" s="5" t="s">
        <v>62</v>
      </c>
      <c r="G684" s="5" t="s">
        <v>2558</v>
      </c>
      <c r="H684" s="5" t="s">
        <v>2547</v>
      </c>
      <c r="I684" s="299"/>
      <c r="J684" s="346"/>
      <c r="K684" s="346"/>
      <c r="L684" s="346"/>
      <c r="M684" s="347"/>
      <c r="N684" s="1"/>
      <c r="O684" s="2"/>
      <c r="P684" s="194"/>
      <c r="Q684" s="343" t="str">
        <f t="shared" si="91"/>
        <v/>
      </c>
      <c r="R684" s="210" t="str">
        <f t="shared" si="92"/>
        <v/>
      </c>
      <c r="S684" s="211" t="str">
        <f t="shared" si="93"/>
        <v/>
      </c>
      <c r="T684" s="215"/>
      <c r="U684" s="213">
        <f t="shared" si="94"/>
        <v>0</v>
      </c>
      <c r="V684" s="217">
        <f t="shared" si="95"/>
        <v>0</v>
      </c>
      <c r="W684" s="215"/>
      <c r="X684" s="215"/>
      <c r="Y684" s="213" t="str">
        <f>IF(AB684="Y",COUNT(#REF!), "")</f>
        <v/>
      </c>
      <c r="Z684" s="32"/>
      <c r="AA684" s="64" t="s">
        <v>1378</v>
      </c>
      <c r="AB684" s="64" t="s">
        <v>72</v>
      </c>
      <c r="AC684" s="65">
        <v>48.644905999999999</v>
      </c>
      <c r="AD684" s="65">
        <v>-123.556162</v>
      </c>
      <c r="AE684" s="65" t="s">
        <v>1379</v>
      </c>
      <c r="AF684" s="64">
        <v>8668</v>
      </c>
      <c r="AG684" s="64" t="s">
        <v>74</v>
      </c>
      <c r="AH684" s="64">
        <v>2278</v>
      </c>
      <c r="AI684" s="64">
        <v>895</v>
      </c>
      <c r="AJ684" s="64" t="s">
        <v>62</v>
      </c>
      <c r="AK684" s="64" t="s">
        <v>57</v>
      </c>
      <c r="AL684" s="66" t="s">
        <v>57</v>
      </c>
      <c r="AM684" s="66" t="s">
        <v>63</v>
      </c>
      <c r="AN684" s="63" t="str">
        <f t="shared" si="96"/>
        <v>Mill Bay</v>
      </c>
      <c r="AO684" s="67" t="str">
        <f t="shared" si="97"/>
        <v>FALSE</v>
      </c>
      <c r="AP684" s="67" t="str">
        <f t="shared" si="98"/>
        <v>FALSE</v>
      </c>
    </row>
    <row r="685" spans="2:42" x14ac:dyDescent="0.25">
      <c r="B685" s="174">
        <v>8670</v>
      </c>
      <c r="C685" s="6" t="str">
        <f t="shared" si="90"/>
        <v>Malahat</v>
      </c>
      <c r="D685" s="4" t="s">
        <v>62</v>
      </c>
      <c r="E685" s="5" t="s">
        <v>62</v>
      </c>
      <c r="F685" s="5" t="s">
        <v>62</v>
      </c>
      <c r="G685" s="5" t="s">
        <v>2558</v>
      </c>
      <c r="H685" s="5" t="s">
        <v>2547</v>
      </c>
      <c r="I685" s="299"/>
      <c r="J685" s="346"/>
      <c r="K685" s="346"/>
      <c r="L685" s="346"/>
      <c r="M685" s="347"/>
      <c r="N685" s="1"/>
      <c r="O685" s="2"/>
      <c r="P685" s="194"/>
      <c r="Q685" s="343" t="str">
        <f t="shared" si="91"/>
        <v/>
      </c>
      <c r="R685" s="210" t="str">
        <f t="shared" si="92"/>
        <v/>
      </c>
      <c r="S685" s="211" t="str">
        <f t="shared" si="93"/>
        <v/>
      </c>
      <c r="T685" s="215"/>
      <c r="U685" s="213">
        <f t="shared" si="94"/>
        <v>0</v>
      </c>
      <c r="V685" s="217">
        <f t="shared" si="95"/>
        <v>0</v>
      </c>
      <c r="W685" s="215"/>
      <c r="X685" s="215"/>
      <c r="Y685" s="213" t="str">
        <f>IF(AB685="Y",COUNT(#REF!), "")</f>
        <v/>
      </c>
      <c r="Z685" s="32"/>
      <c r="AA685" s="66" t="s">
        <v>1286</v>
      </c>
      <c r="AB685" s="64" t="s">
        <v>72</v>
      </c>
      <c r="AC685" s="68">
        <v>48.548054999999998</v>
      </c>
      <c r="AD685" s="68">
        <v>-123.56527800000001</v>
      </c>
      <c r="AE685" s="65" t="s">
        <v>1287</v>
      </c>
      <c r="AF685" s="66">
        <v>8670</v>
      </c>
      <c r="AG685" s="66" t="s">
        <v>74</v>
      </c>
      <c r="AH685" s="66">
        <v>870</v>
      </c>
      <c r="AI685" s="66">
        <v>359</v>
      </c>
      <c r="AJ685" s="66" t="s">
        <v>62</v>
      </c>
      <c r="AK685" s="66" t="s">
        <v>57</v>
      </c>
      <c r="AL685" s="66" t="s">
        <v>62</v>
      </c>
      <c r="AM685" s="66" t="s">
        <v>63</v>
      </c>
      <c r="AN685" s="63" t="str">
        <f t="shared" si="96"/>
        <v>Malahat</v>
      </c>
      <c r="AO685" s="67" t="str">
        <f t="shared" si="97"/>
        <v>FALSE</v>
      </c>
      <c r="AP685" s="67" t="str">
        <f t="shared" si="98"/>
        <v>FALSE</v>
      </c>
    </row>
    <row r="686" spans="2:42" x14ac:dyDescent="0.25">
      <c r="B686" s="174">
        <v>8671</v>
      </c>
      <c r="C686" s="6" t="str">
        <f t="shared" si="90"/>
        <v>Saseenos</v>
      </c>
      <c r="D686" s="4" t="s">
        <v>62</v>
      </c>
      <c r="E686" s="5" t="s">
        <v>62</v>
      </c>
      <c r="F686" s="5" t="s">
        <v>62</v>
      </c>
      <c r="G686" s="5" t="s">
        <v>2559</v>
      </c>
      <c r="H686" s="5" t="s">
        <v>2547</v>
      </c>
      <c r="I686" s="299"/>
      <c r="J686" s="346"/>
      <c r="K686" s="346"/>
      <c r="L686" s="346"/>
      <c r="M686" s="347"/>
      <c r="N686" s="1"/>
      <c r="O686" s="2"/>
      <c r="P686" s="194"/>
      <c r="Q686" s="343" t="str">
        <f t="shared" si="91"/>
        <v/>
      </c>
      <c r="R686" s="210" t="str">
        <f t="shared" si="92"/>
        <v/>
      </c>
      <c r="S686" s="211" t="str">
        <f t="shared" si="93"/>
        <v/>
      </c>
      <c r="T686" s="215"/>
      <c r="U686" s="213">
        <f t="shared" si="94"/>
        <v>0</v>
      </c>
      <c r="V686" s="217">
        <f t="shared" si="95"/>
        <v>0</v>
      </c>
      <c r="W686" s="215"/>
      <c r="X686" s="215"/>
      <c r="Y686" s="213" t="str">
        <f>IF(AB686="Y",COUNT(#REF!), "")</f>
        <v/>
      </c>
      <c r="Z686" s="32"/>
      <c r="AA686" s="64" t="s">
        <v>1859</v>
      </c>
      <c r="AB686" s="66" t="s">
        <v>72</v>
      </c>
      <c r="AC686" s="65">
        <v>48.390762000000002</v>
      </c>
      <c r="AD686" s="65">
        <v>-123.66855700000001</v>
      </c>
      <c r="AE686" s="65" t="s">
        <v>1860</v>
      </c>
      <c r="AF686" s="64">
        <v>8671</v>
      </c>
      <c r="AG686" s="64" t="s">
        <v>74</v>
      </c>
      <c r="AH686" s="64">
        <v>2050</v>
      </c>
      <c r="AI686" s="64">
        <v>1004</v>
      </c>
      <c r="AJ686" s="64" t="s">
        <v>62</v>
      </c>
      <c r="AK686" s="64" t="s">
        <v>57</v>
      </c>
      <c r="AL686" s="66" t="s">
        <v>62</v>
      </c>
      <c r="AM686" s="66" t="s">
        <v>63</v>
      </c>
      <c r="AN686" s="63" t="str">
        <f t="shared" si="96"/>
        <v>Saseenos</v>
      </c>
      <c r="AO686" s="67" t="str">
        <f t="shared" si="97"/>
        <v>FALSE</v>
      </c>
      <c r="AP686" s="67" t="str">
        <f t="shared" si="98"/>
        <v>FALSE</v>
      </c>
    </row>
    <row r="687" spans="2:42" x14ac:dyDescent="0.25">
      <c r="B687" s="174">
        <v>8672</v>
      </c>
      <c r="C687" s="6" t="str">
        <f t="shared" si="90"/>
        <v>Cowichan Bay</v>
      </c>
      <c r="D687" s="4" t="s">
        <v>62</v>
      </c>
      <c r="E687" s="5" t="s">
        <v>62</v>
      </c>
      <c r="F687" s="5" t="s">
        <v>62</v>
      </c>
      <c r="G687" s="5" t="s">
        <v>2558</v>
      </c>
      <c r="H687" s="5" t="s">
        <v>2547</v>
      </c>
      <c r="I687" s="299"/>
      <c r="J687" s="346"/>
      <c r="K687" s="346"/>
      <c r="L687" s="346"/>
      <c r="M687" s="347"/>
      <c r="N687" s="1"/>
      <c r="O687" s="2"/>
      <c r="P687" s="194"/>
      <c r="Q687" s="343" t="str">
        <f t="shared" si="91"/>
        <v/>
      </c>
      <c r="R687" s="210" t="str">
        <f t="shared" si="92"/>
        <v/>
      </c>
      <c r="S687" s="211" t="str">
        <f t="shared" si="93"/>
        <v/>
      </c>
      <c r="T687" s="215"/>
      <c r="U687" s="213">
        <f t="shared" si="94"/>
        <v>0</v>
      </c>
      <c r="V687" s="217">
        <f t="shared" si="95"/>
        <v>0</v>
      </c>
      <c r="W687" s="215"/>
      <c r="X687" s="215"/>
      <c r="Y687" s="213" t="str">
        <f>IF(AB687="Y",COUNT(#REF!), "")</f>
        <v/>
      </c>
      <c r="Z687" s="32"/>
      <c r="AA687" s="64" t="s">
        <v>547</v>
      </c>
      <c r="AB687" s="66" t="s">
        <v>72</v>
      </c>
      <c r="AC687" s="65">
        <v>48.737085999999998</v>
      </c>
      <c r="AD687" s="65">
        <v>-123.619919</v>
      </c>
      <c r="AE687" s="65" t="s">
        <v>548</v>
      </c>
      <c r="AF687" s="64">
        <v>8672</v>
      </c>
      <c r="AG687" s="64" t="s">
        <v>74</v>
      </c>
      <c r="AH687" s="64">
        <v>2545</v>
      </c>
      <c r="AI687" s="64">
        <v>1108</v>
      </c>
      <c r="AJ687" s="64" t="s">
        <v>62</v>
      </c>
      <c r="AK687" s="64" t="s">
        <v>57</v>
      </c>
      <c r="AL687" s="66" t="s">
        <v>62</v>
      </c>
      <c r="AM687" s="66" t="s">
        <v>63</v>
      </c>
      <c r="AN687" s="63" t="str">
        <f t="shared" si="96"/>
        <v>Cowichan Bay</v>
      </c>
      <c r="AO687" s="67" t="str">
        <f t="shared" si="97"/>
        <v>FALSE</v>
      </c>
      <c r="AP687" s="67" t="str">
        <f t="shared" si="98"/>
        <v>FALSE</v>
      </c>
    </row>
    <row r="688" spans="2:42" x14ac:dyDescent="0.25">
      <c r="B688" s="174">
        <v>8673</v>
      </c>
      <c r="C688" s="6" t="str">
        <f t="shared" si="90"/>
        <v>Cowichan Station</v>
      </c>
      <c r="D688" s="4" t="s">
        <v>62</v>
      </c>
      <c r="E688" s="5" t="s">
        <v>62</v>
      </c>
      <c r="F688" s="5" t="s">
        <v>62</v>
      </c>
      <c r="G688" s="5" t="s">
        <v>2558</v>
      </c>
      <c r="H688" s="5" t="s">
        <v>2547</v>
      </c>
      <c r="I688" s="299"/>
      <c r="J688" s="346"/>
      <c r="K688" s="346"/>
      <c r="L688" s="346"/>
      <c r="M688" s="347"/>
      <c r="N688" s="1"/>
      <c r="O688" s="2"/>
      <c r="P688" s="194"/>
      <c r="Q688" s="343" t="str">
        <f t="shared" si="91"/>
        <v/>
      </c>
      <c r="R688" s="210" t="str">
        <f t="shared" si="92"/>
        <v/>
      </c>
      <c r="S688" s="211" t="str">
        <f t="shared" si="93"/>
        <v/>
      </c>
      <c r="T688" s="215"/>
      <c r="U688" s="213">
        <f t="shared" si="94"/>
        <v>0</v>
      </c>
      <c r="V688" s="217">
        <f t="shared" si="95"/>
        <v>0</v>
      </c>
      <c r="W688" s="215"/>
      <c r="X688" s="215"/>
      <c r="Y688" s="213" t="str">
        <f>IF(AB688="Y",COUNT(#REF!), "")</f>
        <v/>
      </c>
      <c r="Z688" s="32"/>
      <c r="AA688" s="66" t="s">
        <v>549</v>
      </c>
      <c r="AB688" s="64" t="s">
        <v>72</v>
      </c>
      <c r="AC688" s="68">
        <v>48.729413999999998</v>
      </c>
      <c r="AD688" s="68">
        <v>-123.665676</v>
      </c>
      <c r="AE688" s="65" t="s">
        <v>550</v>
      </c>
      <c r="AF688" s="66">
        <v>8673</v>
      </c>
      <c r="AG688" s="66" t="s">
        <v>74</v>
      </c>
      <c r="AH688" s="66">
        <v>2545</v>
      </c>
      <c r="AI688" s="66">
        <v>1108</v>
      </c>
      <c r="AJ688" s="66" t="s">
        <v>62</v>
      </c>
      <c r="AK688" s="66" t="s">
        <v>57</v>
      </c>
      <c r="AL688" s="66" t="s">
        <v>62</v>
      </c>
      <c r="AM688" s="66" t="s">
        <v>63</v>
      </c>
      <c r="AN688" s="63" t="str">
        <f t="shared" si="96"/>
        <v>Cowichan Station</v>
      </c>
      <c r="AO688" s="67" t="str">
        <f t="shared" si="97"/>
        <v>FALSE</v>
      </c>
      <c r="AP688" s="67" t="str">
        <f t="shared" si="98"/>
        <v>FALSE</v>
      </c>
    </row>
    <row r="689" spans="2:42" x14ac:dyDescent="0.25">
      <c r="B689" s="174">
        <v>8674</v>
      </c>
      <c r="C689" s="6" t="str">
        <f t="shared" si="90"/>
        <v>Musgrave Landing</v>
      </c>
      <c r="D689" s="4" t="s">
        <v>57</v>
      </c>
      <c r="E689" s="5" t="s">
        <v>57</v>
      </c>
      <c r="F689" s="5" t="s">
        <v>62</v>
      </c>
      <c r="G689" s="5" t="s">
        <v>2559</v>
      </c>
      <c r="H689" s="5" t="s">
        <v>2547</v>
      </c>
      <c r="I689" s="299"/>
      <c r="J689" s="346"/>
      <c r="K689" s="346"/>
      <c r="L689" s="346"/>
      <c r="M689" s="347"/>
      <c r="N689" s="1"/>
      <c r="O689" s="2"/>
      <c r="P689" s="194"/>
      <c r="Q689" s="343" t="str">
        <f t="shared" si="91"/>
        <v/>
      </c>
      <c r="R689" s="210" t="str">
        <f t="shared" si="92"/>
        <v/>
      </c>
      <c r="S689" s="211" t="str">
        <f t="shared" si="93"/>
        <v/>
      </c>
      <c r="T689" s="215"/>
      <c r="U689" s="213">
        <f t="shared" si="94"/>
        <v>0</v>
      </c>
      <c r="V689" s="217">
        <f t="shared" si="95"/>
        <v>0</v>
      </c>
      <c r="W689" s="215"/>
      <c r="X689" s="215"/>
      <c r="Y689" s="213" t="str">
        <f>IF(AB689="Y",COUNT(#REF!), "")</f>
        <v/>
      </c>
      <c r="Z689" s="32"/>
      <c r="AA689" s="64" t="s">
        <v>1434</v>
      </c>
      <c r="AB689" s="66" t="s">
        <v>72</v>
      </c>
      <c r="AC689" s="65">
        <v>48.751133000000003</v>
      </c>
      <c r="AD689" s="65">
        <v>-123.54643799999999</v>
      </c>
      <c r="AE689" s="65" t="s">
        <v>1435</v>
      </c>
      <c r="AF689" s="64">
        <v>8674</v>
      </c>
      <c r="AG689" s="64" t="s">
        <v>74</v>
      </c>
      <c r="AH689" s="64">
        <v>46</v>
      </c>
      <c r="AI689" s="64">
        <v>26</v>
      </c>
      <c r="AJ689" s="64" t="s">
        <v>57</v>
      </c>
      <c r="AK689" s="64" t="s">
        <v>62</v>
      </c>
      <c r="AL689" s="66" t="s">
        <v>57</v>
      </c>
      <c r="AM689" s="66" t="s">
        <v>63</v>
      </c>
      <c r="AN689" s="63" t="str">
        <f t="shared" si="96"/>
        <v>Musgrave Landing</v>
      </c>
      <c r="AO689" s="67" t="str">
        <f t="shared" si="97"/>
        <v>FALSE</v>
      </c>
      <c r="AP689" s="67" t="str">
        <f t="shared" si="98"/>
        <v>FALSE</v>
      </c>
    </row>
    <row r="690" spans="2:42" x14ac:dyDescent="0.25">
      <c r="B690" s="174">
        <v>8675</v>
      </c>
      <c r="C690" s="6" t="str">
        <f t="shared" si="90"/>
        <v>Deerholme</v>
      </c>
      <c r="D690" s="4" t="s">
        <v>62</v>
      </c>
      <c r="E690" s="5" t="s">
        <v>62</v>
      </c>
      <c r="F690" s="5" t="s">
        <v>62</v>
      </c>
      <c r="G690" s="5" t="s">
        <v>2558</v>
      </c>
      <c r="H690" s="5" t="s">
        <v>2547</v>
      </c>
      <c r="I690" s="299"/>
      <c r="J690" s="346"/>
      <c r="K690" s="346"/>
      <c r="L690" s="346"/>
      <c r="M690" s="347"/>
      <c r="N690" s="1"/>
      <c r="O690" s="2"/>
      <c r="P690" s="194"/>
      <c r="Q690" s="343" t="str">
        <f t="shared" si="91"/>
        <v/>
      </c>
      <c r="R690" s="210" t="str">
        <f t="shared" si="92"/>
        <v/>
      </c>
      <c r="S690" s="211" t="str">
        <f t="shared" si="93"/>
        <v/>
      </c>
      <c r="T690" s="215"/>
      <c r="U690" s="213">
        <f t="shared" si="94"/>
        <v>0</v>
      </c>
      <c r="V690" s="217">
        <f t="shared" si="95"/>
        <v>0</v>
      </c>
      <c r="W690" s="215"/>
      <c r="X690" s="215"/>
      <c r="Y690" s="213" t="str">
        <f>IF(AB690="Y",COUNT(#REF!), "")</f>
        <v/>
      </c>
      <c r="Z690" s="32"/>
      <c r="AA690" s="64" t="s">
        <v>610</v>
      </c>
      <c r="AB690" s="64" t="s">
        <v>72</v>
      </c>
      <c r="AC690" s="65">
        <v>48.752800000000001</v>
      </c>
      <c r="AD690" s="65">
        <v>-123.758301</v>
      </c>
      <c r="AE690" s="65" t="s">
        <v>611</v>
      </c>
      <c r="AF690" s="64">
        <v>8675</v>
      </c>
      <c r="AG690" s="64" t="s">
        <v>74</v>
      </c>
      <c r="AH690" s="64">
        <v>717</v>
      </c>
      <c r="AI690" s="64">
        <v>295</v>
      </c>
      <c r="AJ690" s="64" t="s">
        <v>62</v>
      </c>
      <c r="AK690" s="64" t="s">
        <v>57</v>
      </c>
      <c r="AL690" s="66" t="s">
        <v>57</v>
      </c>
      <c r="AM690" s="66" t="s">
        <v>63</v>
      </c>
      <c r="AN690" s="63" t="str">
        <f t="shared" si="96"/>
        <v>Deerholme</v>
      </c>
      <c r="AO690" s="67" t="str">
        <f t="shared" si="97"/>
        <v>FALSE</v>
      </c>
      <c r="AP690" s="67" t="str">
        <f t="shared" si="98"/>
        <v>FALSE</v>
      </c>
    </row>
    <row r="691" spans="2:42" x14ac:dyDescent="0.25">
      <c r="B691" s="174">
        <v>8676</v>
      </c>
      <c r="C691" s="6" t="str">
        <f t="shared" si="90"/>
        <v>Duncan</v>
      </c>
      <c r="D691" s="4" t="s">
        <v>62</v>
      </c>
      <c r="E691" s="5" t="s">
        <v>62</v>
      </c>
      <c r="F691" s="5" t="s">
        <v>62</v>
      </c>
      <c r="G691" s="5" t="s">
        <v>2558</v>
      </c>
      <c r="H691" s="5" t="s">
        <v>2547</v>
      </c>
      <c r="I691" s="299"/>
      <c r="J691" s="346"/>
      <c r="K691" s="346"/>
      <c r="L691" s="346"/>
      <c r="M691" s="347"/>
      <c r="N691" s="1"/>
      <c r="O691" s="2"/>
      <c r="P691" s="194"/>
      <c r="Q691" s="343" t="str">
        <f t="shared" si="91"/>
        <v/>
      </c>
      <c r="R691" s="210" t="str">
        <f t="shared" si="92"/>
        <v/>
      </c>
      <c r="S691" s="211" t="str">
        <f t="shared" si="93"/>
        <v/>
      </c>
      <c r="T691" s="215"/>
      <c r="U691" s="213">
        <f t="shared" si="94"/>
        <v>0</v>
      </c>
      <c r="V691" s="217">
        <f t="shared" si="95"/>
        <v>0</v>
      </c>
      <c r="W691" s="215"/>
      <c r="X691" s="215"/>
      <c r="Y691" s="213" t="str">
        <f>IF(AB691="Y",COUNT(#REF!), "")</f>
        <v/>
      </c>
      <c r="Z691" s="32"/>
      <c r="AA691" s="64" t="s">
        <v>663</v>
      </c>
      <c r="AB691" s="64" t="s">
        <v>72</v>
      </c>
      <c r="AC691" s="65">
        <v>48.778934</v>
      </c>
      <c r="AD691" s="65">
        <v>-123.701502</v>
      </c>
      <c r="AE691" s="65" t="s">
        <v>664</v>
      </c>
      <c r="AF691" s="64">
        <v>8676</v>
      </c>
      <c r="AG691" s="64" t="s">
        <v>74</v>
      </c>
      <c r="AH691" s="64">
        <v>13267</v>
      </c>
      <c r="AI691" s="64">
        <v>6189</v>
      </c>
      <c r="AJ691" s="64" t="s">
        <v>62</v>
      </c>
      <c r="AK691" s="64" t="s">
        <v>57</v>
      </c>
      <c r="AL691" s="66" t="s">
        <v>62</v>
      </c>
      <c r="AM691" s="66" t="s">
        <v>63</v>
      </c>
      <c r="AN691" s="63" t="str">
        <f t="shared" si="96"/>
        <v>Duncan</v>
      </c>
      <c r="AO691" s="67" t="str">
        <f t="shared" si="97"/>
        <v>FALSE</v>
      </c>
      <c r="AP691" s="67" t="str">
        <f t="shared" si="98"/>
        <v>FALSE</v>
      </c>
    </row>
    <row r="692" spans="2:42" x14ac:dyDescent="0.25">
      <c r="B692" s="174">
        <v>8677</v>
      </c>
      <c r="C692" s="6" t="str">
        <f t="shared" si="90"/>
        <v>Eagle Heights</v>
      </c>
      <c r="D692" s="4" t="s">
        <v>62</v>
      </c>
      <c r="E692" s="5" t="s">
        <v>62</v>
      </c>
      <c r="F692" s="5" t="s">
        <v>62</v>
      </c>
      <c r="G692" s="5" t="s">
        <v>2558</v>
      </c>
      <c r="H692" s="5" t="s">
        <v>2547</v>
      </c>
      <c r="I692" s="299"/>
      <c r="J692" s="346"/>
      <c r="K692" s="346"/>
      <c r="L692" s="346"/>
      <c r="M692" s="347"/>
      <c r="N692" s="1"/>
      <c r="O692" s="2"/>
      <c r="P692" s="194"/>
      <c r="Q692" s="343" t="str">
        <f t="shared" si="91"/>
        <v/>
      </c>
      <c r="R692" s="210" t="str">
        <f t="shared" si="92"/>
        <v/>
      </c>
      <c r="S692" s="211" t="str">
        <f t="shared" si="93"/>
        <v/>
      </c>
      <c r="T692" s="215"/>
      <c r="U692" s="213">
        <f t="shared" si="94"/>
        <v>0</v>
      </c>
      <c r="V692" s="217">
        <f t="shared" si="95"/>
        <v>0</v>
      </c>
      <c r="W692" s="215"/>
      <c r="X692" s="215"/>
      <c r="Y692" s="213" t="str">
        <f>IF(AB692="Y",COUNT(#REF!), "")</f>
        <v/>
      </c>
      <c r="Z692" s="32"/>
      <c r="AA692" s="64" t="s">
        <v>679</v>
      </c>
      <c r="AB692" s="66" t="s">
        <v>72</v>
      </c>
      <c r="AC692" s="65">
        <v>48.756264999999999</v>
      </c>
      <c r="AD692" s="65">
        <v>-123.702584</v>
      </c>
      <c r="AE692" s="65" t="s">
        <v>680</v>
      </c>
      <c r="AF692" s="64">
        <v>8677</v>
      </c>
      <c r="AG692" s="64" t="s">
        <v>74</v>
      </c>
      <c r="AH692" s="64">
        <v>13267</v>
      </c>
      <c r="AI692" s="64">
        <v>6189</v>
      </c>
      <c r="AJ692" s="64" t="s">
        <v>62</v>
      </c>
      <c r="AK692" s="64" t="s">
        <v>57</v>
      </c>
      <c r="AL692" s="66" t="s">
        <v>62</v>
      </c>
      <c r="AM692" s="66" t="s">
        <v>63</v>
      </c>
      <c r="AN692" s="63" t="str">
        <f t="shared" si="96"/>
        <v>Eagle Heights</v>
      </c>
      <c r="AO692" s="67" t="str">
        <f t="shared" si="97"/>
        <v>FALSE</v>
      </c>
      <c r="AP692" s="67" t="str">
        <f t="shared" si="98"/>
        <v>FALSE</v>
      </c>
    </row>
    <row r="693" spans="2:42" x14ac:dyDescent="0.25">
      <c r="B693" s="174">
        <v>8678</v>
      </c>
      <c r="C693" s="6" t="str">
        <f t="shared" si="90"/>
        <v>Cowichan*</v>
      </c>
      <c r="D693" s="4" t="s">
        <v>62</v>
      </c>
      <c r="E693" s="5" t="s">
        <v>62</v>
      </c>
      <c r="F693" s="5" t="s">
        <v>62</v>
      </c>
      <c r="G693" s="5" t="s">
        <v>2558</v>
      </c>
      <c r="H693" s="5" t="s">
        <v>2547</v>
      </c>
      <c r="I693" s="299"/>
      <c r="J693" s="346"/>
      <c r="K693" s="346"/>
      <c r="L693" s="346"/>
      <c r="M693" s="347"/>
      <c r="N693" s="1"/>
      <c r="O693" s="2"/>
      <c r="P693" s="194"/>
      <c r="Q693" s="343" t="str">
        <f t="shared" si="91"/>
        <v/>
      </c>
      <c r="R693" s="210" t="str">
        <f t="shared" si="92"/>
        <v/>
      </c>
      <c r="S693" s="211" t="str">
        <f t="shared" si="93"/>
        <v/>
      </c>
      <c r="T693" s="215"/>
      <c r="U693" s="213">
        <f t="shared" si="94"/>
        <v>0</v>
      </c>
      <c r="V693" s="217">
        <f t="shared" si="95"/>
        <v>0</v>
      </c>
      <c r="W693" s="215"/>
      <c r="X693" s="215"/>
      <c r="Y693" s="213">
        <f>IF(AB693="Y",COUNT(#REF!), "")</f>
        <v>0</v>
      </c>
      <c r="Z693" s="32"/>
      <c r="AA693" s="66" t="s">
        <v>551</v>
      </c>
      <c r="AB693" s="64" t="s">
        <v>59</v>
      </c>
      <c r="AC693" s="68">
        <v>48.768780999999997</v>
      </c>
      <c r="AD693" s="68">
        <v>-123.67977999999999</v>
      </c>
      <c r="AE693" s="65" t="s">
        <v>553</v>
      </c>
      <c r="AF693" s="66">
        <v>8678</v>
      </c>
      <c r="AG693" s="66" t="s">
        <v>61</v>
      </c>
      <c r="AH693" s="66">
        <v>13267</v>
      </c>
      <c r="AI693" s="66">
        <v>6189</v>
      </c>
      <c r="AJ693" s="66" t="s">
        <v>62</v>
      </c>
      <c r="AK693" s="66" t="s">
        <v>57</v>
      </c>
      <c r="AL693" s="66" t="s">
        <v>62</v>
      </c>
      <c r="AM693" s="66" t="s">
        <v>63</v>
      </c>
      <c r="AN693" s="63" t="str">
        <f t="shared" si="96"/>
        <v>Cowichan*</v>
      </c>
      <c r="AO693" s="67" t="str">
        <f t="shared" si="97"/>
        <v>FALSE</v>
      </c>
      <c r="AP693" s="67" t="str">
        <f t="shared" si="98"/>
        <v>FALSE</v>
      </c>
    </row>
    <row r="694" spans="2:42" x14ac:dyDescent="0.25">
      <c r="B694" s="174">
        <v>8679</v>
      </c>
      <c r="C694" s="6" t="str">
        <f t="shared" si="90"/>
        <v>Maple Bay</v>
      </c>
      <c r="D694" s="4" t="s">
        <v>62</v>
      </c>
      <c r="E694" s="5" t="s">
        <v>62</v>
      </c>
      <c r="F694" s="5" t="s">
        <v>62</v>
      </c>
      <c r="G694" s="5" t="s">
        <v>2558</v>
      </c>
      <c r="H694" s="5" t="s">
        <v>2547</v>
      </c>
      <c r="I694" s="299"/>
      <c r="J694" s="346"/>
      <c r="K694" s="346"/>
      <c r="L694" s="346"/>
      <c r="M694" s="347"/>
      <c r="N694" s="1"/>
      <c r="O694" s="2"/>
      <c r="P694" s="194"/>
      <c r="Q694" s="343" t="str">
        <f t="shared" si="91"/>
        <v/>
      </c>
      <c r="R694" s="210" t="str">
        <f t="shared" si="92"/>
        <v/>
      </c>
      <c r="S694" s="211" t="str">
        <f t="shared" si="93"/>
        <v/>
      </c>
      <c r="T694" s="215"/>
      <c r="U694" s="213">
        <f t="shared" si="94"/>
        <v>0</v>
      </c>
      <c r="V694" s="217">
        <f t="shared" si="95"/>
        <v>0</v>
      </c>
      <c r="W694" s="215"/>
      <c r="X694" s="215"/>
      <c r="Y694" s="213" t="str">
        <f>IF(AB694="Y",COUNT(#REF!), "")</f>
        <v/>
      </c>
      <c r="Z694" s="32"/>
      <c r="AA694" s="64" t="s">
        <v>1304</v>
      </c>
      <c r="AB694" s="66" t="s">
        <v>72</v>
      </c>
      <c r="AC694" s="65">
        <v>48.815829000000001</v>
      </c>
      <c r="AD694" s="65">
        <v>-123.612915</v>
      </c>
      <c r="AE694" s="65" t="s">
        <v>1305</v>
      </c>
      <c r="AF694" s="64">
        <v>8679</v>
      </c>
      <c r="AG694" s="64" t="s">
        <v>74</v>
      </c>
      <c r="AH694" s="64">
        <v>1598</v>
      </c>
      <c r="AI694" s="64">
        <v>742</v>
      </c>
      <c r="AJ694" s="64" t="s">
        <v>62</v>
      </c>
      <c r="AK694" s="64" t="s">
        <v>57</v>
      </c>
      <c r="AL694" s="66" t="s">
        <v>57</v>
      </c>
      <c r="AM694" s="66" t="s">
        <v>63</v>
      </c>
      <c r="AN694" s="63" t="str">
        <f t="shared" si="96"/>
        <v>Maple Bay</v>
      </c>
      <c r="AO694" s="67" t="str">
        <f t="shared" si="97"/>
        <v>FALSE</v>
      </c>
      <c r="AP694" s="67" t="str">
        <f t="shared" si="98"/>
        <v>FALSE</v>
      </c>
    </row>
    <row r="695" spans="2:42" x14ac:dyDescent="0.25">
      <c r="B695" s="174">
        <v>8680</v>
      </c>
      <c r="C695" s="6" t="str">
        <f t="shared" si="90"/>
        <v>Chemainus</v>
      </c>
      <c r="D695" s="4" t="s">
        <v>62</v>
      </c>
      <c r="E695" s="5" t="s">
        <v>62</v>
      </c>
      <c r="F695" s="5" t="s">
        <v>62</v>
      </c>
      <c r="G695" s="5" t="s">
        <v>2558</v>
      </c>
      <c r="H695" s="5" t="s">
        <v>2547</v>
      </c>
      <c r="I695" s="299"/>
      <c r="J695" s="346"/>
      <c r="K695" s="346"/>
      <c r="L695" s="346"/>
      <c r="M695" s="347"/>
      <c r="N695" s="1"/>
      <c r="O695" s="2"/>
      <c r="P695" s="194"/>
      <c r="Q695" s="343" t="str">
        <f t="shared" si="91"/>
        <v/>
      </c>
      <c r="R695" s="210" t="str">
        <f t="shared" si="92"/>
        <v/>
      </c>
      <c r="S695" s="211" t="str">
        <f t="shared" si="93"/>
        <v/>
      </c>
      <c r="T695" s="215"/>
      <c r="U695" s="213">
        <f t="shared" si="94"/>
        <v>0</v>
      </c>
      <c r="V695" s="217">
        <f t="shared" si="95"/>
        <v>0</v>
      </c>
      <c r="W695" s="215"/>
      <c r="X695" s="215"/>
      <c r="Y695" s="213" t="str">
        <f>IF(AB695="Y",COUNT(#REF!), "")</f>
        <v/>
      </c>
      <c r="Z695" s="32"/>
      <c r="AA695" s="64" t="s">
        <v>453</v>
      </c>
      <c r="AB695" s="64" t="s">
        <v>72</v>
      </c>
      <c r="AC695" s="65">
        <v>48.926564999999997</v>
      </c>
      <c r="AD695" s="65">
        <v>-123.72058800000001</v>
      </c>
      <c r="AE695" s="65" t="s">
        <v>454</v>
      </c>
      <c r="AF695" s="64">
        <v>8680</v>
      </c>
      <c r="AG695" s="64" t="s">
        <v>74</v>
      </c>
      <c r="AH695" s="64">
        <v>4359</v>
      </c>
      <c r="AI695" s="64">
        <v>2260</v>
      </c>
      <c r="AJ695" s="64" t="s">
        <v>62</v>
      </c>
      <c r="AK695" s="64" t="s">
        <v>57</v>
      </c>
      <c r="AL695" s="66" t="s">
        <v>57</v>
      </c>
      <c r="AM695" s="66" t="s">
        <v>63</v>
      </c>
      <c r="AN695" s="63" t="str">
        <f t="shared" si="96"/>
        <v>Chemainus</v>
      </c>
      <c r="AO695" s="67" t="str">
        <f t="shared" si="97"/>
        <v>FALSE</v>
      </c>
      <c r="AP695" s="67" t="str">
        <f t="shared" si="98"/>
        <v>FALSE</v>
      </c>
    </row>
    <row r="696" spans="2:42" x14ac:dyDescent="0.25">
      <c r="B696" s="174">
        <v>8681</v>
      </c>
      <c r="C696" s="6" t="str">
        <f t="shared" si="90"/>
        <v>Ganges</v>
      </c>
      <c r="D696" s="4" t="s">
        <v>62</v>
      </c>
      <c r="E696" s="5" t="s">
        <v>62</v>
      </c>
      <c r="F696" s="5" t="s">
        <v>62</v>
      </c>
      <c r="G696" s="5" t="s">
        <v>2559</v>
      </c>
      <c r="H696" s="5" t="s">
        <v>2547</v>
      </c>
      <c r="I696" s="299"/>
      <c r="J696" s="346"/>
      <c r="K696" s="346"/>
      <c r="L696" s="346"/>
      <c r="M696" s="347"/>
      <c r="N696" s="1"/>
      <c r="O696" s="2"/>
      <c r="P696" s="194"/>
      <c r="Q696" s="343" t="str">
        <f t="shared" si="91"/>
        <v/>
      </c>
      <c r="R696" s="210" t="str">
        <f t="shared" si="92"/>
        <v/>
      </c>
      <c r="S696" s="211" t="str">
        <f t="shared" si="93"/>
        <v/>
      </c>
      <c r="T696" s="215"/>
      <c r="U696" s="213">
        <f t="shared" si="94"/>
        <v>0</v>
      </c>
      <c r="V696" s="217">
        <f t="shared" si="95"/>
        <v>0</v>
      </c>
      <c r="W696" s="215"/>
      <c r="X696" s="215"/>
      <c r="Y696" s="213" t="str">
        <f>IF(AB696="Y",COUNT(#REF!), "")</f>
        <v/>
      </c>
      <c r="Z696" s="32"/>
      <c r="AA696" s="66" t="s">
        <v>829</v>
      </c>
      <c r="AB696" s="66" t="s">
        <v>72</v>
      </c>
      <c r="AC696" s="68">
        <v>48.859898999999999</v>
      </c>
      <c r="AD696" s="68">
        <v>-123.50654</v>
      </c>
      <c r="AE696" s="65" t="s">
        <v>830</v>
      </c>
      <c r="AF696" s="66">
        <v>8681</v>
      </c>
      <c r="AG696" s="66" t="s">
        <v>74</v>
      </c>
      <c r="AH696" s="66">
        <v>2107</v>
      </c>
      <c r="AI696" s="66">
        <v>1141</v>
      </c>
      <c r="AJ696" s="66" t="s">
        <v>62</v>
      </c>
      <c r="AK696" s="66" t="s">
        <v>57</v>
      </c>
      <c r="AL696" s="66" t="s">
        <v>57</v>
      </c>
      <c r="AM696" s="66" t="s">
        <v>63</v>
      </c>
      <c r="AN696" s="63" t="str">
        <f t="shared" si="96"/>
        <v>Ganges</v>
      </c>
      <c r="AO696" s="67" t="str">
        <f t="shared" si="97"/>
        <v>FALSE</v>
      </c>
      <c r="AP696" s="67" t="str">
        <f t="shared" si="98"/>
        <v>FALSE</v>
      </c>
    </row>
    <row r="697" spans="2:42" x14ac:dyDescent="0.25">
      <c r="B697" s="174">
        <v>8682</v>
      </c>
      <c r="C697" s="6" t="str">
        <f t="shared" si="90"/>
        <v>Lighthouse Point</v>
      </c>
      <c r="D697" s="4" t="s">
        <v>57</v>
      </c>
      <c r="E697" s="5" t="s">
        <v>57</v>
      </c>
      <c r="F697" s="5" t="s">
        <v>62</v>
      </c>
      <c r="G697" s="5" t="s">
        <v>2559</v>
      </c>
      <c r="H697" s="5" t="s">
        <v>2547</v>
      </c>
      <c r="I697" s="299"/>
      <c r="J697" s="346"/>
      <c r="K697" s="346"/>
      <c r="L697" s="346"/>
      <c r="M697" s="347"/>
      <c r="N697" s="1"/>
      <c r="O697" s="2"/>
      <c r="P697" s="194"/>
      <c r="Q697" s="343" t="str">
        <f t="shared" si="91"/>
        <v/>
      </c>
      <c r="R697" s="210" t="str">
        <f t="shared" si="92"/>
        <v/>
      </c>
      <c r="S697" s="211" t="str">
        <f t="shared" si="93"/>
        <v/>
      </c>
      <c r="T697" s="215"/>
      <c r="U697" s="213">
        <f t="shared" si="94"/>
        <v>0</v>
      </c>
      <c r="V697" s="217">
        <f t="shared" si="95"/>
        <v>0</v>
      </c>
      <c r="W697" s="215"/>
      <c r="X697" s="215"/>
      <c r="Y697" s="213" t="str">
        <f>IF(AB697="Y",COUNT(#REF!), "")</f>
        <v/>
      </c>
      <c r="Z697" s="32"/>
      <c r="AA697" s="64" t="s">
        <v>1220</v>
      </c>
      <c r="AB697" s="66" t="s">
        <v>72</v>
      </c>
      <c r="AC697" s="65">
        <v>48.868675000000003</v>
      </c>
      <c r="AD697" s="65">
        <v>-123.28405600000001</v>
      </c>
      <c r="AE697" s="65" t="s">
        <v>1221</v>
      </c>
      <c r="AF697" s="64">
        <v>8682</v>
      </c>
      <c r="AG697" s="64" t="s">
        <v>74</v>
      </c>
      <c r="AH697" s="64">
        <v>192</v>
      </c>
      <c r="AI697" s="64">
        <v>311</v>
      </c>
      <c r="AJ697" s="64" t="s">
        <v>57</v>
      </c>
      <c r="AK697" s="64" t="s">
        <v>62</v>
      </c>
      <c r="AL697" s="66" t="s">
        <v>62</v>
      </c>
      <c r="AM697" s="66" t="s">
        <v>63</v>
      </c>
      <c r="AN697" s="63" t="str">
        <f t="shared" si="96"/>
        <v>Lighthouse Point</v>
      </c>
      <c r="AO697" s="67" t="str">
        <f t="shared" si="97"/>
        <v>FALSE</v>
      </c>
      <c r="AP697" s="67" t="str">
        <f t="shared" si="98"/>
        <v>FALSE</v>
      </c>
    </row>
    <row r="698" spans="2:42" x14ac:dyDescent="0.25">
      <c r="B698" s="174">
        <v>8683</v>
      </c>
      <c r="C698" s="6" t="str">
        <f t="shared" si="90"/>
        <v>Sturdies Bay</v>
      </c>
      <c r="D698" s="4" t="s">
        <v>57</v>
      </c>
      <c r="E698" s="5" t="s">
        <v>57</v>
      </c>
      <c r="F698" s="5" t="s">
        <v>62</v>
      </c>
      <c r="G698" s="5" t="s">
        <v>2559</v>
      </c>
      <c r="H698" s="5" t="s">
        <v>2547</v>
      </c>
      <c r="I698" s="299"/>
      <c r="J698" s="346"/>
      <c r="K698" s="346"/>
      <c r="L698" s="346"/>
      <c r="M698" s="347"/>
      <c r="N698" s="1"/>
      <c r="O698" s="2"/>
      <c r="P698" s="194"/>
      <c r="Q698" s="343" t="str">
        <f t="shared" si="91"/>
        <v/>
      </c>
      <c r="R698" s="210" t="str">
        <f t="shared" si="92"/>
        <v/>
      </c>
      <c r="S698" s="211" t="str">
        <f t="shared" si="93"/>
        <v/>
      </c>
      <c r="T698" s="215"/>
      <c r="U698" s="213">
        <f t="shared" si="94"/>
        <v>0</v>
      </c>
      <c r="V698" s="217">
        <f t="shared" si="95"/>
        <v>0</v>
      </c>
      <c r="W698" s="215"/>
      <c r="X698" s="215"/>
      <c r="Y698" s="213" t="str">
        <f>IF(AB698="Y",COUNT(#REF!), "")</f>
        <v/>
      </c>
      <c r="Z698" s="32"/>
      <c r="AA698" s="66" t="s">
        <v>2101</v>
      </c>
      <c r="AB698" s="64" t="s">
        <v>72</v>
      </c>
      <c r="AC698" s="68">
        <v>48.879165999999998</v>
      </c>
      <c r="AD698" s="68">
        <v>-123.319444</v>
      </c>
      <c r="AE698" s="65" t="s">
        <v>2102</v>
      </c>
      <c r="AF698" s="66">
        <v>8683</v>
      </c>
      <c r="AG698" s="66" t="s">
        <v>74</v>
      </c>
      <c r="AH698" s="66">
        <v>192</v>
      </c>
      <c r="AI698" s="66">
        <v>311</v>
      </c>
      <c r="AJ698" s="66" t="s">
        <v>57</v>
      </c>
      <c r="AK698" s="66" t="s">
        <v>62</v>
      </c>
      <c r="AL698" s="66" t="s">
        <v>57</v>
      </c>
      <c r="AM698" s="66" t="s">
        <v>63</v>
      </c>
      <c r="AN698" s="63" t="str">
        <f t="shared" si="96"/>
        <v>Sturdies Bay</v>
      </c>
      <c r="AO698" s="67" t="str">
        <f t="shared" si="97"/>
        <v>FALSE</v>
      </c>
      <c r="AP698" s="67" t="str">
        <f t="shared" si="98"/>
        <v>FALSE</v>
      </c>
    </row>
    <row r="699" spans="2:42" x14ac:dyDescent="0.25">
      <c r="B699" s="174">
        <v>8684</v>
      </c>
      <c r="C699" s="6" t="str">
        <f t="shared" si="90"/>
        <v>Mayne</v>
      </c>
      <c r="D699" s="4" t="s">
        <v>57</v>
      </c>
      <c r="E699" s="5" t="s">
        <v>57</v>
      </c>
      <c r="F699" s="5" t="s">
        <v>62</v>
      </c>
      <c r="G699" s="5" t="s">
        <v>2559</v>
      </c>
      <c r="H699" s="5" t="s">
        <v>2547</v>
      </c>
      <c r="I699" s="299"/>
      <c r="J699" s="346"/>
      <c r="K699" s="346"/>
      <c r="L699" s="346"/>
      <c r="M699" s="347"/>
      <c r="N699" s="1"/>
      <c r="O699" s="2"/>
      <c r="P699" s="194"/>
      <c r="Q699" s="343" t="str">
        <f t="shared" si="91"/>
        <v/>
      </c>
      <c r="R699" s="210" t="str">
        <f t="shared" si="92"/>
        <v/>
      </c>
      <c r="S699" s="211" t="str">
        <f t="shared" si="93"/>
        <v/>
      </c>
      <c r="T699" s="215"/>
      <c r="U699" s="213">
        <f t="shared" si="94"/>
        <v>0</v>
      </c>
      <c r="V699" s="217">
        <f t="shared" si="95"/>
        <v>0</v>
      </c>
      <c r="W699" s="215"/>
      <c r="X699" s="215"/>
      <c r="Y699" s="213" t="str">
        <f>IF(AB699="Y",COUNT(#REF!), "")</f>
        <v/>
      </c>
      <c r="Z699" s="32"/>
      <c r="AA699" s="64" t="s">
        <v>1330</v>
      </c>
      <c r="AB699" s="64" t="s">
        <v>72</v>
      </c>
      <c r="AC699" s="65">
        <v>48.850107999999999</v>
      </c>
      <c r="AD699" s="65">
        <v>-123.296975</v>
      </c>
      <c r="AE699" s="65" t="s">
        <v>1331</v>
      </c>
      <c r="AF699" s="64">
        <v>8684</v>
      </c>
      <c r="AG699" s="64" t="s">
        <v>74</v>
      </c>
      <c r="AH699" s="64">
        <v>730</v>
      </c>
      <c r="AI699" s="64">
        <v>854</v>
      </c>
      <c r="AJ699" s="64" t="s">
        <v>57</v>
      </c>
      <c r="AK699" s="64" t="s">
        <v>62</v>
      </c>
      <c r="AL699" s="66" t="s">
        <v>57</v>
      </c>
      <c r="AM699" s="66" t="s">
        <v>63</v>
      </c>
      <c r="AN699" s="63" t="str">
        <f t="shared" si="96"/>
        <v>Mayne</v>
      </c>
      <c r="AO699" s="67" t="str">
        <f t="shared" si="97"/>
        <v>FALSE</v>
      </c>
      <c r="AP699" s="67" t="str">
        <f t="shared" si="98"/>
        <v>FALSE</v>
      </c>
    </row>
    <row r="700" spans="2:42" x14ac:dyDescent="0.25">
      <c r="B700" s="174">
        <v>8685</v>
      </c>
      <c r="C700" s="6" t="str">
        <f t="shared" si="90"/>
        <v>Port Washington</v>
      </c>
      <c r="D700" s="4" t="s">
        <v>57</v>
      </c>
      <c r="E700" s="5" t="s">
        <v>57</v>
      </c>
      <c r="F700" s="5" t="s">
        <v>62</v>
      </c>
      <c r="G700" s="5" t="s">
        <v>2559</v>
      </c>
      <c r="H700" s="5" t="s">
        <v>2547</v>
      </c>
      <c r="I700" s="299"/>
      <c r="J700" s="346"/>
      <c r="K700" s="346"/>
      <c r="L700" s="346"/>
      <c r="M700" s="347"/>
      <c r="N700" s="1"/>
      <c r="O700" s="2"/>
      <c r="P700" s="194"/>
      <c r="Q700" s="343" t="str">
        <f t="shared" si="91"/>
        <v/>
      </c>
      <c r="R700" s="210" t="str">
        <f t="shared" si="92"/>
        <v/>
      </c>
      <c r="S700" s="211" t="str">
        <f t="shared" si="93"/>
        <v/>
      </c>
      <c r="T700" s="215"/>
      <c r="U700" s="213">
        <f t="shared" si="94"/>
        <v>0</v>
      </c>
      <c r="V700" s="217">
        <f t="shared" si="95"/>
        <v>0</v>
      </c>
      <c r="W700" s="215"/>
      <c r="X700" s="215"/>
      <c r="Y700" s="213" t="str">
        <f>IF(AB700="Y",COUNT(#REF!), "")</f>
        <v/>
      </c>
      <c r="Z700" s="32"/>
      <c r="AA700" s="64" t="s">
        <v>1691</v>
      </c>
      <c r="AB700" s="66" t="s">
        <v>72</v>
      </c>
      <c r="AC700" s="65">
        <v>48.816603000000001</v>
      </c>
      <c r="AD700" s="65">
        <v>-123.321192</v>
      </c>
      <c r="AE700" s="65" t="s">
        <v>1692</v>
      </c>
      <c r="AF700" s="64">
        <v>8685</v>
      </c>
      <c r="AG700" s="64" t="s">
        <v>74</v>
      </c>
      <c r="AH700" s="64">
        <v>184</v>
      </c>
      <c r="AI700" s="64">
        <v>176</v>
      </c>
      <c r="AJ700" s="64" t="s">
        <v>62</v>
      </c>
      <c r="AK700" s="64" t="s">
        <v>57</v>
      </c>
      <c r="AL700" s="66" t="s">
        <v>62</v>
      </c>
      <c r="AM700" s="66" t="s">
        <v>63</v>
      </c>
      <c r="AN700" s="63" t="str">
        <f t="shared" si="96"/>
        <v>Port Washington</v>
      </c>
      <c r="AO700" s="67" t="str">
        <f t="shared" si="97"/>
        <v>FALSE</v>
      </c>
      <c r="AP700" s="67" t="str">
        <f t="shared" si="98"/>
        <v>FALSE</v>
      </c>
    </row>
    <row r="701" spans="2:42" x14ac:dyDescent="0.25">
      <c r="B701" s="174">
        <v>8686</v>
      </c>
      <c r="C701" s="6" t="str">
        <f t="shared" si="90"/>
        <v>Saturna</v>
      </c>
      <c r="D701" s="4" t="s">
        <v>57</v>
      </c>
      <c r="E701" s="5" t="s">
        <v>57</v>
      </c>
      <c r="F701" s="5" t="s">
        <v>62</v>
      </c>
      <c r="G701" s="5" t="s">
        <v>2559</v>
      </c>
      <c r="H701" s="5" t="s">
        <v>2547</v>
      </c>
      <c r="I701" s="299"/>
      <c r="J701" s="346"/>
      <c r="K701" s="346"/>
      <c r="L701" s="346"/>
      <c r="M701" s="347"/>
      <c r="N701" s="1"/>
      <c r="O701" s="2"/>
      <c r="P701" s="194"/>
      <c r="Q701" s="343" t="str">
        <f t="shared" si="91"/>
        <v/>
      </c>
      <c r="R701" s="210" t="str">
        <f t="shared" si="92"/>
        <v/>
      </c>
      <c r="S701" s="211" t="str">
        <f t="shared" si="93"/>
        <v/>
      </c>
      <c r="T701" s="215"/>
      <c r="U701" s="213">
        <f t="shared" si="94"/>
        <v>0</v>
      </c>
      <c r="V701" s="217">
        <f t="shared" si="95"/>
        <v>0</v>
      </c>
      <c r="W701" s="215"/>
      <c r="X701" s="215"/>
      <c r="Y701" s="213" t="str">
        <f>IF(AB701="Y",COUNT(#REF!), "")</f>
        <v/>
      </c>
      <c r="Z701" s="32"/>
      <c r="AA701" s="66" t="s">
        <v>1861</v>
      </c>
      <c r="AB701" s="64" t="s">
        <v>72</v>
      </c>
      <c r="AC701" s="68">
        <v>48.794533000000001</v>
      </c>
      <c r="AD701" s="68">
        <v>-123.194647</v>
      </c>
      <c r="AE701" s="65" t="s">
        <v>1862</v>
      </c>
      <c r="AF701" s="66">
        <v>8686</v>
      </c>
      <c r="AG701" s="66" t="s">
        <v>74</v>
      </c>
      <c r="AH701" s="66">
        <v>244</v>
      </c>
      <c r="AI701" s="66">
        <v>283</v>
      </c>
      <c r="AJ701" s="66" t="s">
        <v>57</v>
      </c>
      <c r="AK701" s="66" t="s">
        <v>62</v>
      </c>
      <c r="AL701" s="66" t="s">
        <v>62</v>
      </c>
      <c r="AM701" s="66" t="s">
        <v>63</v>
      </c>
      <c r="AN701" s="63" t="str">
        <f t="shared" si="96"/>
        <v>Saturna</v>
      </c>
      <c r="AO701" s="67" t="str">
        <f t="shared" si="97"/>
        <v>FALSE</v>
      </c>
      <c r="AP701" s="67" t="str">
        <f t="shared" si="98"/>
        <v>FALSE</v>
      </c>
    </row>
    <row r="702" spans="2:42" x14ac:dyDescent="0.25">
      <c r="B702" s="174">
        <v>8687</v>
      </c>
      <c r="C702" s="6" t="str">
        <f t="shared" si="90"/>
        <v>Fulford Harbour</v>
      </c>
      <c r="D702" s="4" t="s">
        <v>62</v>
      </c>
      <c r="E702" s="5" t="s">
        <v>62</v>
      </c>
      <c r="F702" s="5" t="s">
        <v>62</v>
      </c>
      <c r="G702" s="5" t="s">
        <v>2559</v>
      </c>
      <c r="H702" s="5" t="s">
        <v>2547</v>
      </c>
      <c r="I702" s="299"/>
      <c r="J702" s="346"/>
      <c r="K702" s="346"/>
      <c r="L702" s="346"/>
      <c r="M702" s="347"/>
      <c r="N702" s="1"/>
      <c r="O702" s="2"/>
      <c r="P702" s="194"/>
      <c r="Q702" s="343" t="str">
        <f t="shared" si="91"/>
        <v/>
      </c>
      <c r="R702" s="210" t="str">
        <f t="shared" si="92"/>
        <v/>
      </c>
      <c r="S702" s="211" t="str">
        <f t="shared" si="93"/>
        <v/>
      </c>
      <c r="T702" s="215"/>
      <c r="U702" s="213">
        <f t="shared" si="94"/>
        <v>0</v>
      </c>
      <c r="V702" s="217">
        <f t="shared" si="95"/>
        <v>0</v>
      </c>
      <c r="W702" s="215"/>
      <c r="X702" s="215"/>
      <c r="Y702" s="213" t="str">
        <f>IF(AB702="Y",COUNT(#REF!), "")</f>
        <v/>
      </c>
      <c r="Z702" s="32"/>
      <c r="AA702" s="64" t="s">
        <v>819</v>
      </c>
      <c r="AB702" s="64" t="s">
        <v>72</v>
      </c>
      <c r="AC702" s="65">
        <v>48.770643999999997</v>
      </c>
      <c r="AD702" s="65">
        <v>-123.450253</v>
      </c>
      <c r="AE702" s="65" t="s">
        <v>820</v>
      </c>
      <c r="AF702" s="64">
        <v>8687</v>
      </c>
      <c r="AG702" s="64" t="s">
        <v>74</v>
      </c>
      <c r="AH702" s="64">
        <v>695</v>
      </c>
      <c r="AI702" s="64">
        <v>398</v>
      </c>
      <c r="AJ702" s="64" t="s">
        <v>62</v>
      </c>
      <c r="AK702" s="64" t="s">
        <v>57</v>
      </c>
      <c r="AL702" s="66" t="s">
        <v>57</v>
      </c>
      <c r="AM702" s="66" t="s">
        <v>63</v>
      </c>
      <c r="AN702" s="63" t="str">
        <f t="shared" si="96"/>
        <v>Fulford Harbour</v>
      </c>
      <c r="AO702" s="67" t="str">
        <f t="shared" si="97"/>
        <v>FALSE</v>
      </c>
      <c r="AP702" s="67" t="str">
        <f t="shared" si="98"/>
        <v>FALSE</v>
      </c>
    </row>
    <row r="703" spans="2:42" x14ac:dyDescent="0.25">
      <c r="B703" s="174">
        <v>8688</v>
      </c>
      <c r="C703" s="6" t="str">
        <f t="shared" si="90"/>
        <v>Fernwood</v>
      </c>
      <c r="D703" s="4" t="s">
        <v>62</v>
      </c>
      <c r="E703" s="5" t="s">
        <v>62</v>
      </c>
      <c r="F703" s="5" t="s">
        <v>62</v>
      </c>
      <c r="G703" s="5" t="s">
        <v>2559</v>
      </c>
      <c r="H703" s="5" t="s">
        <v>2547</v>
      </c>
      <c r="I703" s="299"/>
      <c r="J703" s="346"/>
      <c r="K703" s="346"/>
      <c r="L703" s="346"/>
      <c r="M703" s="347"/>
      <c r="N703" s="1"/>
      <c r="O703" s="2"/>
      <c r="P703" s="194"/>
      <c r="Q703" s="343" t="str">
        <f t="shared" si="91"/>
        <v/>
      </c>
      <c r="R703" s="210" t="str">
        <f t="shared" si="92"/>
        <v/>
      </c>
      <c r="S703" s="211" t="str">
        <f t="shared" si="93"/>
        <v/>
      </c>
      <c r="T703" s="215"/>
      <c r="U703" s="213">
        <f t="shared" si="94"/>
        <v>0</v>
      </c>
      <c r="V703" s="217">
        <f t="shared" si="95"/>
        <v>0</v>
      </c>
      <c r="W703" s="215"/>
      <c r="X703" s="215"/>
      <c r="Y703" s="213" t="str">
        <f>IF(AB703="Y",COUNT(#REF!), "")</f>
        <v/>
      </c>
      <c r="Z703" s="32"/>
      <c r="AA703" s="66" t="s">
        <v>768</v>
      </c>
      <c r="AB703" s="64" t="s">
        <v>72</v>
      </c>
      <c r="AC703" s="68">
        <v>48.908949</v>
      </c>
      <c r="AD703" s="68">
        <v>-123.528074</v>
      </c>
      <c r="AE703" s="65" t="s">
        <v>769</v>
      </c>
      <c r="AF703" s="66">
        <v>8688</v>
      </c>
      <c r="AG703" s="66" t="s">
        <v>74</v>
      </c>
      <c r="AH703" s="66">
        <v>2733</v>
      </c>
      <c r="AI703" s="66">
        <v>1408</v>
      </c>
      <c r="AJ703" s="66" t="s">
        <v>62</v>
      </c>
      <c r="AK703" s="66" t="s">
        <v>57</v>
      </c>
      <c r="AL703" s="66" t="s">
        <v>57</v>
      </c>
      <c r="AM703" s="66" t="s">
        <v>63</v>
      </c>
      <c r="AN703" s="63" t="str">
        <f t="shared" si="96"/>
        <v>Fernwood</v>
      </c>
      <c r="AO703" s="67" t="str">
        <f t="shared" si="97"/>
        <v>FALSE</v>
      </c>
      <c r="AP703" s="67" t="str">
        <f t="shared" si="98"/>
        <v>FALSE</v>
      </c>
    </row>
    <row r="704" spans="2:42" x14ac:dyDescent="0.25">
      <c r="B704" s="174">
        <v>8691</v>
      </c>
      <c r="C704" s="6" t="str">
        <f t="shared" si="90"/>
        <v>Ladysmith</v>
      </c>
      <c r="D704" s="4" t="s">
        <v>62</v>
      </c>
      <c r="E704" s="5" t="s">
        <v>62</v>
      </c>
      <c r="F704" s="5" t="s">
        <v>62</v>
      </c>
      <c r="G704" s="5" t="s">
        <v>2558</v>
      </c>
      <c r="H704" s="5" t="s">
        <v>2547</v>
      </c>
      <c r="I704" s="299"/>
      <c r="J704" s="346"/>
      <c r="K704" s="346"/>
      <c r="L704" s="346"/>
      <c r="M704" s="347"/>
      <c r="N704" s="1"/>
      <c r="O704" s="2"/>
      <c r="P704" s="194"/>
      <c r="Q704" s="343" t="str">
        <f t="shared" si="91"/>
        <v/>
      </c>
      <c r="R704" s="210" t="str">
        <f t="shared" si="92"/>
        <v/>
      </c>
      <c r="S704" s="211" t="str">
        <f t="shared" si="93"/>
        <v/>
      </c>
      <c r="T704" s="215"/>
      <c r="U704" s="213">
        <f t="shared" si="94"/>
        <v>0</v>
      </c>
      <c r="V704" s="217">
        <f t="shared" si="95"/>
        <v>0</v>
      </c>
      <c r="W704" s="215"/>
      <c r="X704" s="215"/>
      <c r="Y704" s="213" t="str">
        <f>IF(AB704="Y",COUNT(#REF!), "")</f>
        <v/>
      </c>
      <c r="Z704" s="32"/>
      <c r="AA704" s="66" t="s">
        <v>1159</v>
      </c>
      <c r="AB704" s="66" t="s">
        <v>72</v>
      </c>
      <c r="AC704" s="68">
        <v>48.992646000000001</v>
      </c>
      <c r="AD704" s="68">
        <v>-123.820178</v>
      </c>
      <c r="AE704" s="65" t="s">
        <v>1160</v>
      </c>
      <c r="AF704" s="66">
        <v>8691</v>
      </c>
      <c r="AG704" s="66" t="s">
        <v>74</v>
      </c>
      <c r="AH704" s="66">
        <v>6283</v>
      </c>
      <c r="AI704" s="66">
        <v>2785</v>
      </c>
      <c r="AJ704" s="66" t="s">
        <v>62</v>
      </c>
      <c r="AK704" s="66" t="s">
        <v>57</v>
      </c>
      <c r="AL704" s="66" t="s">
        <v>57</v>
      </c>
      <c r="AM704" s="66" t="s">
        <v>63</v>
      </c>
      <c r="AN704" s="63" t="str">
        <f t="shared" si="96"/>
        <v>Ladysmith</v>
      </c>
      <c r="AO704" s="67" t="str">
        <f t="shared" si="97"/>
        <v>FALSE</v>
      </c>
      <c r="AP704" s="67" t="str">
        <f t="shared" si="98"/>
        <v>FALSE</v>
      </c>
    </row>
    <row r="705" spans="2:42" x14ac:dyDescent="0.25">
      <c r="B705" s="174">
        <v>8692</v>
      </c>
      <c r="C705" s="6" t="str">
        <f t="shared" si="90"/>
        <v>Saltair</v>
      </c>
      <c r="D705" s="4" t="s">
        <v>62</v>
      </c>
      <c r="E705" s="5" t="s">
        <v>62</v>
      </c>
      <c r="F705" s="5" t="s">
        <v>62</v>
      </c>
      <c r="G705" s="5" t="s">
        <v>2558</v>
      </c>
      <c r="H705" s="5" t="s">
        <v>2547</v>
      </c>
      <c r="I705" s="299"/>
      <c r="J705" s="346"/>
      <c r="K705" s="346"/>
      <c r="L705" s="346"/>
      <c r="M705" s="347"/>
      <c r="N705" s="1"/>
      <c r="O705" s="2"/>
      <c r="P705" s="194"/>
      <c r="Q705" s="343" t="str">
        <f t="shared" si="91"/>
        <v/>
      </c>
      <c r="R705" s="210" t="str">
        <f t="shared" si="92"/>
        <v/>
      </c>
      <c r="S705" s="211" t="str">
        <f t="shared" si="93"/>
        <v/>
      </c>
      <c r="T705" s="215"/>
      <c r="U705" s="213">
        <f t="shared" si="94"/>
        <v>0</v>
      </c>
      <c r="V705" s="217">
        <f t="shared" si="95"/>
        <v>0</v>
      </c>
      <c r="W705" s="215"/>
      <c r="X705" s="215"/>
      <c r="Y705" s="213" t="str">
        <f>IF(AB705="Y",COUNT(#REF!), "")</f>
        <v/>
      </c>
      <c r="Z705" s="32"/>
      <c r="AA705" s="64" t="s">
        <v>1840</v>
      </c>
      <c r="AB705" s="64" t="s">
        <v>72</v>
      </c>
      <c r="AC705" s="65">
        <v>48.957098999999999</v>
      </c>
      <c r="AD705" s="65">
        <v>-123.77365500000001</v>
      </c>
      <c r="AE705" s="65" t="s">
        <v>1841</v>
      </c>
      <c r="AF705" s="64">
        <v>8692</v>
      </c>
      <c r="AG705" s="64" t="s">
        <v>74</v>
      </c>
      <c r="AH705" s="64">
        <v>2796</v>
      </c>
      <c r="AI705" s="64">
        <v>1300</v>
      </c>
      <c r="AJ705" s="64" t="s">
        <v>62</v>
      </c>
      <c r="AK705" s="64" t="s">
        <v>57</v>
      </c>
      <c r="AL705" s="66" t="s">
        <v>62</v>
      </c>
      <c r="AM705" s="66" t="s">
        <v>63</v>
      </c>
      <c r="AN705" s="63" t="str">
        <f t="shared" si="96"/>
        <v>Saltair</v>
      </c>
      <c r="AO705" s="67" t="str">
        <f t="shared" si="97"/>
        <v>FALSE</v>
      </c>
      <c r="AP705" s="67" t="str">
        <f t="shared" si="98"/>
        <v>FALSE</v>
      </c>
    </row>
    <row r="706" spans="2:42" x14ac:dyDescent="0.25">
      <c r="B706" s="174">
        <v>8693</v>
      </c>
      <c r="C706" s="6" t="str">
        <f t="shared" si="90"/>
        <v>Diamond</v>
      </c>
      <c r="D706" s="4" t="s">
        <v>62</v>
      </c>
      <c r="E706" s="5" t="s">
        <v>62</v>
      </c>
      <c r="F706" s="5" t="s">
        <v>62</v>
      </c>
      <c r="G706" s="5" t="s">
        <v>2558</v>
      </c>
      <c r="H706" s="5" t="s">
        <v>2547</v>
      </c>
      <c r="I706" s="299"/>
      <c r="J706" s="346"/>
      <c r="K706" s="346"/>
      <c r="L706" s="346"/>
      <c r="M706" s="347"/>
      <c r="N706" s="1"/>
      <c r="O706" s="2"/>
      <c r="P706" s="194"/>
      <c r="Q706" s="343" t="str">
        <f t="shared" si="91"/>
        <v/>
      </c>
      <c r="R706" s="210" t="str">
        <f t="shared" si="92"/>
        <v/>
      </c>
      <c r="S706" s="211" t="str">
        <f t="shared" si="93"/>
        <v/>
      </c>
      <c r="T706" s="215"/>
      <c r="U706" s="213">
        <f t="shared" si="94"/>
        <v>0</v>
      </c>
      <c r="V706" s="217">
        <f t="shared" si="95"/>
        <v>0</v>
      </c>
      <c r="W706" s="215"/>
      <c r="X706" s="215"/>
      <c r="Y706" s="213" t="str">
        <f>IF(AB706="Y",COUNT(#REF!), "")</f>
        <v/>
      </c>
      <c r="Z706" s="32"/>
      <c r="AA706" s="66" t="s">
        <v>624</v>
      </c>
      <c r="AB706" s="64" t="s">
        <v>72</v>
      </c>
      <c r="AC706" s="68">
        <v>49.006030000000003</v>
      </c>
      <c r="AD706" s="68">
        <v>-123.84562200000001</v>
      </c>
      <c r="AE706" s="65" t="s">
        <v>625</v>
      </c>
      <c r="AF706" s="66">
        <v>8693</v>
      </c>
      <c r="AG706" s="66" t="s">
        <v>74</v>
      </c>
      <c r="AH706" s="66">
        <v>2534</v>
      </c>
      <c r="AI706" s="66">
        <v>1080</v>
      </c>
      <c r="AJ706" s="66" t="s">
        <v>62</v>
      </c>
      <c r="AK706" s="66" t="s">
        <v>57</v>
      </c>
      <c r="AL706" s="66" t="s">
        <v>62</v>
      </c>
      <c r="AM706" s="66" t="s">
        <v>63</v>
      </c>
      <c r="AN706" s="63" t="str">
        <f t="shared" si="96"/>
        <v>Diamond</v>
      </c>
      <c r="AO706" s="67" t="str">
        <f t="shared" si="97"/>
        <v>FALSE</v>
      </c>
      <c r="AP706" s="67" t="str">
        <f t="shared" si="98"/>
        <v>FALSE</v>
      </c>
    </row>
    <row r="707" spans="2:42" x14ac:dyDescent="0.25">
      <c r="B707" s="174">
        <v>8694</v>
      </c>
      <c r="C707" s="6" t="str">
        <f t="shared" si="90"/>
        <v>Chemainus*</v>
      </c>
      <c r="D707" s="4" t="s">
        <v>62</v>
      </c>
      <c r="E707" s="5" t="s">
        <v>62</v>
      </c>
      <c r="F707" s="5" t="s">
        <v>62</v>
      </c>
      <c r="G707" s="5" t="s">
        <v>2558</v>
      </c>
      <c r="H707" s="5" t="s">
        <v>2547</v>
      </c>
      <c r="I707" s="299"/>
      <c r="J707" s="346"/>
      <c r="K707" s="346"/>
      <c r="L707" s="346"/>
      <c r="M707" s="347"/>
      <c r="N707" s="1"/>
      <c r="O707" s="2"/>
      <c r="P707" s="194"/>
      <c r="Q707" s="343" t="str">
        <f t="shared" si="91"/>
        <v/>
      </c>
      <c r="R707" s="210" t="str">
        <f t="shared" si="92"/>
        <v/>
      </c>
      <c r="S707" s="211" t="str">
        <f t="shared" si="93"/>
        <v/>
      </c>
      <c r="T707" s="215"/>
      <c r="U707" s="213">
        <f t="shared" si="94"/>
        <v>0</v>
      </c>
      <c r="V707" s="217">
        <f t="shared" si="95"/>
        <v>0</v>
      </c>
      <c r="W707" s="215"/>
      <c r="X707" s="215"/>
      <c r="Y707" s="213">
        <f>IF(AB707="Y",COUNT(#REF!), "")</f>
        <v>0</v>
      </c>
      <c r="Z707" s="32"/>
      <c r="AA707" s="64" t="s">
        <v>453</v>
      </c>
      <c r="AB707" s="64" t="s">
        <v>59</v>
      </c>
      <c r="AC707" s="65">
        <v>49.016098999999997</v>
      </c>
      <c r="AD707" s="65">
        <v>-123.85959</v>
      </c>
      <c r="AE707" s="65" t="s">
        <v>458</v>
      </c>
      <c r="AF707" s="64">
        <v>8694</v>
      </c>
      <c r="AG707" s="64" t="s">
        <v>66</v>
      </c>
      <c r="AH707" s="64">
        <v>2534</v>
      </c>
      <c r="AI707" s="64">
        <v>1080</v>
      </c>
      <c r="AJ707" s="64" t="s">
        <v>62</v>
      </c>
      <c r="AK707" s="64" t="s">
        <v>57</v>
      </c>
      <c r="AL707" s="66" t="s">
        <v>62</v>
      </c>
      <c r="AM707" s="66" t="s">
        <v>63</v>
      </c>
      <c r="AN707" s="63" t="str">
        <f t="shared" si="96"/>
        <v>Chemainus*</v>
      </c>
      <c r="AO707" s="67" t="str">
        <f t="shared" si="97"/>
        <v>FALSE</v>
      </c>
      <c r="AP707" s="67" t="str">
        <f t="shared" si="98"/>
        <v>FALSE</v>
      </c>
    </row>
    <row r="708" spans="2:42" x14ac:dyDescent="0.25">
      <c r="B708" s="174">
        <v>8695</v>
      </c>
      <c r="C708" s="6" t="str">
        <f t="shared" si="90"/>
        <v>South Wellington</v>
      </c>
      <c r="D708" s="4" t="s">
        <v>62</v>
      </c>
      <c r="E708" s="5" t="s">
        <v>62</v>
      </c>
      <c r="F708" s="5" t="s">
        <v>62</v>
      </c>
      <c r="G708" s="5" t="s">
        <v>2560</v>
      </c>
      <c r="H708" s="5" t="s">
        <v>2547</v>
      </c>
      <c r="I708" s="299"/>
      <c r="J708" s="346"/>
      <c r="K708" s="346"/>
      <c r="L708" s="346"/>
      <c r="M708" s="347"/>
      <c r="N708" s="1"/>
      <c r="O708" s="2"/>
      <c r="P708" s="194"/>
      <c r="Q708" s="343" t="str">
        <f t="shared" si="91"/>
        <v/>
      </c>
      <c r="R708" s="210" t="str">
        <f t="shared" si="92"/>
        <v/>
      </c>
      <c r="S708" s="211" t="str">
        <f t="shared" si="93"/>
        <v/>
      </c>
      <c r="T708" s="215"/>
      <c r="U708" s="213">
        <f t="shared" si="94"/>
        <v>0</v>
      </c>
      <c r="V708" s="217">
        <f t="shared" si="95"/>
        <v>0</v>
      </c>
      <c r="W708" s="215"/>
      <c r="X708" s="215"/>
      <c r="Y708" s="213" t="str">
        <f>IF(AB708="Y",COUNT(#REF!), "")</f>
        <v/>
      </c>
      <c r="Z708" s="32"/>
      <c r="AA708" s="64" t="s">
        <v>2044</v>
      </c>
      <c r="AB708" s="66" t="s">
        <v>72</v>
      </c>
      <c r="AC708" s="65">
        <v>49.094099999999997</v>
      </c>
      <c r="AD708" s="65">
        <v>-123.886796</v>
      </c>
      <c r="AE708" s="65" t="s">
        <v>2045</v>
      </c>
      <c r="AF708" s="64">
        <v>8695</v>
      </c>
      <c r="AG708" s="64" t="s">
        <v>74</v>
      </c>
      <c r="AH708" s="64">
        <v>2773</v>
      </c>
      <c r="AI708" s="64">
        <v>1146</v>
      </c>
      <c r="AJ708" s="64" t="s">
        <v>62</v>
      </c>
      <c r="AK708" s="64" t="s">
        <v>57</v>
      </c>
      <c r="AL708" s="66" t="s">
        <v>57</v>
      </c>
      <c r="AM708" s="66" t="s">
        <v>63</v>
      </c>
      <c r="AN708" s="63" t="str">
        <f t="shared" si="96"/>
        <v>South Wellington</v>
      </c>
      <c r="AO708" s="67" t="str">
        <f t="shared" si="97"/>
        <v>FALSE</v>
      </c>
      <c r="AP708" s="67" t="str">
        <f t="shared" si="98"/>
        <v>FALSE</v>
      </c>
    </row>
    <row r="709" spans="2:42" x14ac:dyDescent="0.25">
      <c r="B709" s="174">
        <v>8696</v>
      </c>
      <c r="C709" s="6" t="str">
        <f t="shared" si="90"/>
        <v>Cassidy</v>
      </c>
      <c r="D709" s="4" t="s">
        <v>62</v>
      </c>
      <c r="E709" s="5" t="s">
        <v>62</v>
      </c>
      <c r="F709" s="5" t="s">
        <v>62</v>
      </c>
      <c r="G709" s="5" t="s">
        <v>2560</v>
      </c>
      <c r="H709" s="5" t="s">
        <v>2547</v>
      </c>
      <c r="I709" s="299"/>
      <c r="J709" s="346"/>
      <c r="K709" s="346"/>
      <c r="L709" s="346"/>
      <c r="M709" s="347"/>
      <c r="N709" s="1"/>
      <c r="O709" s="2"/>
      <c r="P709" s="194"/>
      <c r="Q709" s="343" t="str">
        <f t="shared" si="91"/>
        <v/>
      </c>
      <c r="R709" s="210" t="str">
        <f t="shared" si="92"/>
        <v/>
      </c>
      <c r="S709" s="211" t="str">
        <f t="shared" si="93"/>
        <v/>
      </c>
      <c r="T709" s="215"/>
      <c r="U709" s="213">
        <f t="shared" si="94"/>
        <v>0</v>
      </c>
      <c r="V709" s="217">
        <f t="shared" si="95"/>
        <v>0</v>
      </c>
      <c r="W709" s="215"/>
      <c r="X709" s="215"/>
      <c r="Y709" s="213" t="str">
        <f>IF(AB709="Y",COUNT(#REF!), "")</f>
        <v/>
      </c>
      <c r="Z709" s="32"/>
      <c r="AA709" s="66" t="s">
        <v>411</v>
      </c>
      <c r="AB709" s="66" t="s">
        <v>72</v>
      </c>
      <c r="AC709" s="68">
        <v>49.049999</v>
      </c>
      <c r="AD709" s="68">
        <v>-123.88330000000001</v>
      </c>
      <c r="AE709" s="65" t="s">
        <v>412</v>
      </c>
      <c r="AF709" s="66">
        <v>8696</v>
      </c>
      <c r="AG709" s="66" t="s">
        <v>74</v>
      </c>
      <c r="AH709" s="66">
        <v>1398</v>
      </c>
      <c r="AI709" s="66">
        <v>663</v>
      </c>
      <c r="AJ709" s="66" t="s">
        <v>62</v>
      </c>
      <c r="AK709" s="66" t="s">
        <v>57</v>
      </c>
      <c r="AL709" s="66" t="s">
        <v>57</v>
      </c>
      <c r="AM709" s="66" t="s">
        <v>63</v>
      </c>
      <c r="AN709" s="63" t="str">
        <f t="shared" si="96"/>
        <v>Cassidy</v>
      </c>
      <c r="AO709" s="67" t="str">
        <f t="shared" si="97"/>
        <v>FALSE</v>
      </c>
      <c r="AP709" s="67" t="str">
        <f t="shared" si="98"/>
        <v>FALSE</v>
      </c>
    </row>
    <row r="710" spans="2:42" x14ac:dyDescent="0.25">
      <c r="B710" s="174">
        <v>8697</v>
      </c>
      <c r="C710" s="6" t="str">
        <f t="shared" si="90"/>
        <v>Cedar</v>
      </c>
      <c r="D710" s="4" t="s">
        <v>62</v>
      </c>
      <c r="E710" s="5" t="s">
        <v>62</v>
      </c>
      <c r="F710" s="5" t="s">
        <v>62</v>
      </c>
      <c r="G710" s="5" t="s">
        <v>2560</v>
      </c>
      <c r="H710" s="5" t="s">
        <v>2547</v>
      </c>
      <c r="I710" s="299"/>
      <c r="J710" s="346"/>
      <c r="K710" s="346"/>
      <c r="L710" s="346"/>
      <c r="M710" s="347"/>
      <c r="N710" s="1"/>
      <c r="O710" s="2"/>
      <c r="P710" s="194"/>
      <c r="Q710" s="343" t="str">
        <f t="shared" si="91"/>
        <v/>
      </c>
      <c r="R710" s="210" t="str">
        <f t="shared" si="92"/>
        <v/>
      </c>
      <c r="S710" s="211" t="str">
        <f t="shared" si="93"/>
        <v/>
      </c>
      <c r="T710" s="215"/>
      <c r="U710" s="213">
        <f t="shared" si="94"/>
        <v>0</v>
      </c>
      <c r="V710" s="217">
        <f t="shared" si="95"/>
        <v>0</v>
      </c>
      <c r="W710" s="215"/>
      <c r="X710" s="215"/>
      <c r="Y710" s="213" t="str">
        <f>IF(AB710="Y",COUNT(#REF!), "")</f>
        <v/>
      </c>
      <c r="Z710" s="32"/>
      <c r="AA710" s="64" t="s">
        <v>425</v>
      </c>
      <c r="AB710" s="66" t="s">
        <v>72</v>
      </c>
      <c r="AC710" s="65">
        <v>49.104326</v>
      </c>
      <c r="AD710" s="65">
        <v>-123.854455</v>
      </c>
      <c r="AE710" s="65" t="s">
        <v>426</v>
      </c>
      <c r="AF710" s="64">
        <v>8697</v>
      </c>
      <c r="AG710" s="64" t="s">
        <v>95</v>
      </c>
      <c r="AH710" s="64">
        <v>2870</v>
      </c>
      <c r="AI710" s="64">
        <v>1213</v>
      </c>
      <c r="AJ710" s="64" t="s">
        <v>62</v>
      </c>
      <c r="AK710" s="64" t="s">
        <v>57</v>
      </c>
      <c r="AL710" s="66" t="s">
        <v>57</v>
      </c>
      <c r="AM710" s="66" t="s">
        <v>63</v>
      </c>
      <c r="AN710" s="63" t="str">
        <f t="shared" si="96"/>
        <v>Cedar</v>
      </c>
      <c r="AO710" s="67" t="str">
        <f t="shared" si="97"/>
        <v>FALSE</v>
      </c>
      <c r="AP710" s="67" t="str">
        <f t="shared" si="98"/>
        <v>FALSE</v>
      </c>
    </row>
    <row r="711" spans="2:42" x14ac:dyDescent="0.25">
      <c r="B711" s="174">
        <v>8698</v>
      </c>
      <c r="C711" s="6" t="str">
        <f t="shared" si="90"/>
        <v>Snuneymuxw*</v>
      </c>
      <c r="D711" s="4" t="s">
        <v>62</v>
      </c>
      <c r="E711" s="5" t="s">
        <v>62</v>
      </c>
      <c r="F711" s="5" t="s">
        <v>62</v>
      </c>
      <c r="G711" s="5" t="s">
        <v>2560</v>
      </c>
      <c r="H711" s="5" t="s">
        <v>2547</v>
      </c>
      <c r="I711" s="299"/>
      <c r="J711" s="346"/>
      <c r="K711" s="346"/>
      <c r="L711" s="346"/>
      <c r="M711" s="347"/>
      <c r="N711" s="1"/>
      <c r="O711" s="2"/>
      <c r="P711" s="194"/>
      <c r="Q711" s="343" t="str">
        <f t="shared" si="91"/>
        <v/>
      </c>
      <c r="R711" s="210" t="str">
        <f t="shared" si="92"/>
        <v/>
      </c>
      <c r="S711" s="211" t="str">
        <f t="shared" si="93"/>
        <v/>
      </c>
      <c r="T711" s="215"/>
      <c r="U711" s="213">
        <f t="shared" si="94"/>
        <v>0</v>
      </c>
      <c r="V711" s="217">
        <f t="shared" si="95"/>
        <v>0</v>
      </c>
      <c r="W711" s="215"/>
      <c r="X711" s="215"/>
      <c r="Y711" s="213">
        <f>IF(AB711="Y",COUNT(#REF!), "")</f>
        <v>0</v>
      </c>
      <c r="Z711" s="32"/>
      <c r="AA711" s="64" t="s">
        <v>2012</v>
      </c>
      <c r="AB711" s="64" t="s">
        <v>59</v>
      </c>
      <c r="AC711" s="65">
        <v>49.122957</v>
      </c>
      <c r="AD711" s="65">
        <v>-123.869598</v>
      </c>
      <c r="AE711" s="65" t="s">
        <v>2013</v>
      </c>
      <c r="AF711" s="64">
        <v>8698</v>
      </c>
      <c r="AG711" s="64" t="s">
        <v>66</v>
      </c>
      <c r="AH711" s="64">
        <v>2870</v>
      </c>
      <c r="AI711" s="64">
        <v>1213</v>
      </c>
      <c r="AJ711" s="64" t="s">
        <v>62</v>
      </c>
      <c r="AK711" s="64" t="s">
        <v>57</v>
      </c>
      <c r="AL711" s="66" t="s">
        <v>62</v>
      </c>
      <c r="AM711" s="66" t="s">
        <v>63</v>
      </c>
      <c r="AN711" s="63" t="str">
        <f t="shared" si="96"/>
        <v>Snuneymuxw*</v>
      </c>
      <c r="AO711" s="67" t="str">
        <f t="shared" si="97"/>
        <v>FALSE</v>
      </c>
      <c r="AP711" s="67" t="str">
        <f t="shared" si="98"/>
        <v>FALSE</v>
      </c>
    </row>
    <row r="712" spans="2:42" x14ac:dyDescent="0.25">
      <c r="B712" s="174">
        <v>8699</v>
      </c>
      <c r="C712" s="6" t="str">
        <f t="shared" si="90"/>
        <v>Extension</v>
      </c>
      <c r="D712" s="4" t="s">
        <v>62</v>
      </c>
      <c r="E712" s="5" t="s">
        <v>62</v>
      </c>
      <c r="F712" s="5" t="s">
        <v>62</v>
      </c>
      <c r="G712" s="5" t="s">
        <v>2560</v>
      </c>
      <c r="H712" s="5" t="s">
        <v>2547</v>
      </c>
      <c r="I712" s="299"/>
      <c r="J712" s="346"/>
      <c r="K712" s="346"/>
      <c r="L712" s="346"/>
      <c r="M712" s="347"/>
      <c r="N712" s="1"/>
      <c r="O712" s="2"/>
      <c r="P712" s="194"/>
      <c r="Q712" s="343" t="str">
        <f t="shared" si="91"/>
        <v/>
      </c>
      <c r="R712" s="210" t="str">
        <f t="shared" si="92"/>
        <v/>
      </c>
      <c r="S712" s="211" t="str">
        <f t="shared" si="93"/>
        <v/>
      </c>
      <c r="T712" s="215"/>
      <c r="U712" s="213">
        <f t="shared" si="94"/>
        <v>0</v>
      </c>
      <c r="V712" s="217">
        <f t="shared" si="95"/>
        <v>0</v>
      </c>
      <c r="W712" s="215"/>
      <c r="X712" s="215"/>
      <c r="Y712" s="213" t="str">
        <f>IF(AB712="Y",COUNT(#REF!), "")</f>
        <v/>
      </c>
      <c r="Z712" s="32"/>
      <c r="AA712" s="66" t="s">
        <v>744</v>
      </c>
      <c r="AB712" s="66" t="s">
        <v>72</v>
      </c>
      <c r="AC712" s="68">
        <v>49.100487999999999</v>
      </c>
      <c r="AD712" s="68">
        <v>-123.958191</v>
      </c>
      <c r="AE712" s="65" t="s">
        <v>745</v>
      </c>
      <c r="AF712" s="66">
        <v>8699</v>
      </c>
      <c r="AG712" s="66" t="s">
        <v>74</v>
      </c>
      <c r="AH712" s="66">
        <v>8627</v>
      </c>
      <c r="AI712" s="66">
        <v>3489</v>
      </c>
      <c r="AJ712" s="66" t="s">
        <v>62</v>
      </c>
      <c r="AK712" s="66" t="s">
        <v>57</v>
      </c>
      <c r="AL712" s="66" t="s">
        <v>62</v>
      </c>
      <c r="AM712" s="66" t="s">
        <v>63</v>
      </c>
      <c r="AN712" s="63" t="str">
        <f t="shared" si="96"/>
        <v>Extension</v>
      </c>
      <c r="AO712" s="67" t="str">
        <f t="shared" si="97"/>
        <v>FALSE</v>
      </c>
      <c r="AP712" s="67" t="str">
        <f t="shared" si="98"/>
        <v>FALSE</v>
      </c>
    </row>
    <row r="713" spans="2:42" x14ac:dyDescent="0.25">
      <c r="B713" s="174">
        <v>8700</v>
      </c>
      <c r="C713" s="6" t="str">
        <f t="shared" si="90"/>
        <v>Cinnabar Valley</v>
      </c>
      <c r="D713" s="4" t="s">
        <v>62</v>
      </c>
      <c r="E713" s="5" t="s">
        <v>62</v>
      </c>
      <c r="F713" s="5" t="s">
        <v>62</v>
      </c>
      <c r="G713" s="5" t="s">
        <v>2560</v>
      </c>
      <c r="H713" s="5" t="s">
        <v>2547</v>
      </c>
      <c r="I713" s="299"/>
      <c r="J713" s="346"/>
      <c r="K713" s="346"/>
      <c r="L713" s="346"/>
      <c r="M713" s="347"/>
      <c r="N713" s="1"/>
      <c r="O713" s="2"/>
      <c r="P713" s="194"/>
      <c r="Q713" s="343" t="str">
        <f t="shared" si="91"/>
        <v/>
      </c>
      <c r="R713" s="210" t="str">
        <f t="shared" si="92"/>
        <v/>
      </c>
      <c r="S713" s="211" t="str">
        <f t="shared" si="93"/>
        <v/>
      </c>
      <c r="T713" s="215"/>
      <c r="U713" s="213">
        <f t="shared" si="94"/>
        <v>0</v>
      </c>
      <c r="V713" s="217">
        <f t="shared" si="95"/>
        <v>0</v>
      </c>
      <c r="W713" s="215"/>
      <c r="X713" s="215"/>
      <c r="Y713" s="213" t="str">
        <f>IF(AB713="Y",COUNT(#REF!), "")</f>
        <v/>
      </c>
      <c r="Z713" s="32"/>
      <c r="AA713" s="66" t="s">
        <v>488</v>
      </c>
      <c r="AB713" s="66" t="s">
        <v>72</v>
      </c>
      <c r="AC713" s="68">
        <v>49.103295000000003</v>
      </c>
      <c r="AD713" s="68">
        <v>-123.926406</v>
      </c>
      <c r="AE713" s="65" t="s">
        <v>489</v>
      </c>
      <c r="AF713" s="66">
        <v>8700</v>
      </c>
      <c r="AG713" s="66" t="s">
        <v>95</v>
      </c>
      <c r="AH713" s="66">
        <v>2773</v>
      </c>
      <c r="AI713" s="66">
        <v>1146</v>
      </c>
      <c r="AJ713" s="66" t="s">
        <v>62</v>
      </c>
      <c r="AK713" s="66" t="s">
        <v>57</v>
      </c>
      <c r="AL713" s="66" t="s">
        <v>57</v>
      </c>
      <c r="AM713" s="66" t="s">
        <v>63</v>
      </c>
      <c r="AN713" s="63" t="str">
        <f t="shared" si="96"/>
        <v>Cinnabar Valley</v>
      </c>
      <c r="AO713" s="67" t="str">
        <f t="shared" si="97"/>
        <v>FALSE</v>
      </c>
      <c r="AP713" s="67" t="str">
        <f t="shared" si="98"/>
        <v>FALSE</v>
      </c>
    </row>
    <row r="714" spans="2:42" x14ac:dyDescent="0.25">
      <c r="B714" s="174">
        <v>8702</v>
      </c>
      <c r="C714" s="6" t="str">
        <f t="shared" si="90"/>
        <v>Nanaimo</v>
      </c>
      <c r="D714" s="4" t="s">
        <v>62</v>
      </c>
      <c r="E714" s="5" t="s">
        <v>62</v>
      </c>
      <c r="F714" s="5" t="s">
        <v>62</v>
      </c>
      <c r="G714" s="5" t="s">
        <v>2560</v>
      </c>
      <c r="H714" s="5" t="s">
        <v>2547</v>
      </c>
      <c r="I714" s="299"/>
      <c r="J714" s="346"/>
      <c r="K714" s="346"/>
      <c r="L714" s="346"/>
      <c r="M714" s="347"/>
      <c r="N714" s="1"/>
      <c r="O714" s="2"/>
      <c r="P714" s="194"/>
      <c r="Q714" s="343" t="str">
        <f t="shared" si="91"/>
        <v/>
      </c>
      <c r="R714" s="210" t="str">
        <f t="shared" si="92"/>
        <v/>
      </c>
      <c r="S714" s="211" t="str">
        <f t="shared" si="93"/>
        <v/>
      </c>
      <c r="T714" s="215"/>
      <c r="U714" s="213">
        <f t="shared" si="94"/>
        <v>0</v>
      </c>
      <c r="V714" s="217">
        <f t="shared" si="95"/>
        <v>0</v>
      </c>
      <c r="W714" s="215"/>
      <c r="X714" s="215"/>
      <c r="Y714" s="213" t="str">
        <f>IF(AB714="Y",COUNT(#REF!), "")</f>
        <v/>
      </c>
      <c r="Z714" s="32"/>
      <c r="AA714" s="64" t="s">
        <v>1454</v>
      </c>
      <c r="AB714" s="66" t="s">
        <v>72</v>
      </c>
      <c r="AC714" s="65">
        <v>49.165923999999997</v>
      </c>
      <c r="AD714" s="65">
        <v>-123.93914700000001</v>
      </c>
      <c r="AE714" s="65" t="s">
        <v>1455</v>
      </c>
      <c r="AF714" s="64">
        <v>8702</v>
      </c>
      <c r="AG714" s="64" t="s">
        <v>95</v>
      </c>
      <c r="AH714" s="64">
        <v>30915</v>
      </c>
      <c r="AI714" s="64">
        <v>15722</v>
      </c>
      <c r="AJ714" s="64" t="s">
        <v>62</v>
      </c>
      <c r="AK714" s="64" t="s">
        <v>57</v>
      </c>
      <c r="AL714" s="66" t="s">
        <v>57</v>
      </c>
      <c r="AM714" s="66" t="s">
        <v>63</v>
      </c>
      <c r="AN714" s="63" t="str">
        <f t="shared" si="96"/>
        <v>Nanaimo</v>
      </c>
      <c r="AO714" s="67" t="str">
        <f t="shared" si="97"/>
        <v>FALSE</v>
      </c>
      <c r="AP714" s="67" t="str">
        <f t="shared" si="98"/>
        <v>FALSE</v>
      </c>
    </row>
    <row r="715" spans="2:42" x14ac:dyDescent="0.25">
      <c r="B715" s="174">
        <v>8703</v>
      </c>
      <c r="C715" s="6" t="str">
        <f t="shared" si="90"/>
        <v>Departure Bay</v>
      </c>
      <c r="D715" s="4" t="s">
        <v>62</v>
      </c>
      <c r="E715" s="5" t="s">
        <v>62</v>
      </c>
      <c r="F715" s="5" t="s">
        <v>62</v>
      </c>
      <c r="G715" s="5" t="s">
        <v>2560</v>
      </c>
      <c r="H715" s="5" t="s">
        <v>2547</v>
      </c>
      <c r="I715" s="299"/>
      <c r="J715" s="346"/>
      <c r="K715" s="346"/>
      <c r="L715" s="346"/>
      <c r="M715" s="347"/>
      <c r="N715" s="1"/>
      <c r="O715" s="2"/>
      <c r="P715" s="194"/>
      <c r="Q715" s="343" t="str">
        <f t="shared" si="91"/>
        <v/>
      </c>
      <c r="R715" s="210" t="str">
        <f t="shared" si="92"/>
        <v/>
      </c>
      <c r="S715" s="211" t="str">
        <f t="shared" si="93"/>
        <v/>
      </c>
      <c r="T715" s="215"/>
      <c r="U715" s="213">
        <f t="shared" si="94"/>
        <v>0</v>
      </c>
      <c r="V715" s="217">
        <f t="shared" si="95"/>
        <v>0</v>
      </c>
      <c r="W715" s="215"/>
      <c r="X715" s="215"/>
      <c r="Y715" s="213" t="str">
        <f>IF(AB715="Y",COUNT(#REF!), "")</f>
        <v/>
      </c>
      <c r="Z715" s="32"/>
      <c r="AA715" s="66" t="s">
        <v>620</v>
      </c>
      <c r="AB715" s="66" t="s">
        <v>72</v>
      </c>
      <c r="AC715" s="68">
        <v>49.205368999999997</v>
      </c>
      <c r="AD715" s="68">
        <v>-123.974761</v>
      </c>
      <c r="AE715" s="65" t="s">
        <v>621</v>
      </c>
      <c r="AF715" s="66">
        <v>8703</v>
      </c>
      <c r="AG715" s="66" t="s">
        <v>95</v>
      </c>
      <c r="AH715" s="66">
        <v>8436</v>
      </c>
      <c r="AI715" s="66">
        <v>3710</v>
      </c>
      <c r="AJ715" s="66" t="s">
        <v>62</v>
      </c>
      <c r="AK715" s="66" t="s">
        <v>57</v>
      </c>
      <c r="AL715" s="66" t="s">
        <v>57</v>
      </c>
      <c r="AM715" s="66" t="s">
        <v>63</v>
      </c>
      <c r="AN715" s="63" t="str">
        <f t="shared" si="96"/>
        <v>Departure Bay</v>
      </c>
      <c r="AO715" s="67" t="str">
        <f t="shared" si="97"/>
        <v>FALSE</v>
      </c>
      <c r="AP715" s="67" t="str">
        <f t="shared" si="98"/>
        <v>FALSE</v>
      </c>
    </row>
    <row r="716" spans="2:42" x14ac:dyDescent="0.25">
      <c r="B716" s="174">
        <v>8704</v>
      </c>
      <c r="C716" s="6" t="str">
        <f t="shared" si="90"/>
        <v>East Wellington</v>
      </c>
      <c r="D716" s="4" t="s">
        <v>62</v>
      </c>
      <c r="E716" s="5" t="s">
        <v>62</v>
      </c>
      <c r="F716" s="5" t="s">
        <v>62</v>
      </c>
      <c r="G716" s="5" t="s">
        <v>2560</v>
      </c>
      <c r="H716" s="5" t="s">
        <v>2547</v>
      </c>
      <c r="I716" s="299"/>
      <c r="J716" s="346"/>
      <c r="K716" s="346"/>
      <c r="L716" s="346"/>
      <c r="M716" s="347"/>
      <c r="N716" s="1"/>
      <c r="O716" s="2"/>
      <c r="P716" s="194"/>
      <c r="Q716" s="343" t="str">
        <f t="shared" si="91"/>
        <v/>
      </c>
      <c r="R716" s="210" t="str">
        <f t="shared" si="92"/>
        <v/>
      </c>
      <c r="S716" s="211" t="str">
        <f t="shared" si="93"/>
        <v/>
      </c>
      <c r="T716" s="215"/>
      <c r="U716" s="213">
        <f t="shared" si="94"/>
        <v>0</v>
      </c>
      <c r="V716" s="217">
        <f t="shared" si="95"/>
        <v>0</v>
      </c>
      <c r="W716" s="215"/>
      <c r="X716" s="215"/>
      <c r="Y716" s="213" t="str">
        <f>IF(AB716="Y",COUNT(#REF!), "")</f>
        <v/>
      </c>
      <c r="Z716" s="32"/>
      <c r="AA716" s="66" t="s">
        <v>689</v>
      </c>
      <c r="AB716" s="64" t="s">
        <v>72</v>
      </c>
      <c r="AC716" s="68">
        <v>49.183819</v>
      </c>
      <c r="AD716" s="68">
        <v>-124.01773799999999</v>
      </c>
      <c r="AE716" s="65" t="s">
        <v>690</v>
      </c>
      <c r="AF716" s="66">
        <v>8704</v>
      </c>
      <c r="AG716" s="66" t="s">
        <v>74</v>
      </c>
      <c r="AH716" s="66">
        <v>20727</v>
      </c>
      <c r="AI716" s="66">
        <v>8850</v>
      </c>
      <c r="AJ716" s="66" t="s">
        <v>62</v>
      </c>
      <c r="AK716" s="66" t="s">
        <v>57</v>
      </c>
      <c r="AL716" s="66" t="s">
        <v>57</v>
      </c>
      <c r="AM716" s="66" t="s">
        <v>63</v>
      </c>
      <c r="AN716" s="63" t="str">
        <f t="shared" si="96"/>
        <v>East Wellington</v>
      </c>
      <c r="AO716" s="67" t="str">
        <f t="shared" si="97"/>
        <v>FALSE</v>
      </c>
      <c r="AP716" s="67" t="str">
        <f t="shared" si="98"/>
        <v>FALSE</v>
      </c>
    </row>
    <row r="717" spans="2:42" x14ac:dyDescent="0.25">
      <c r="B717" s="174">
        <v>8705</v>
      </c>
      <c r="C717" s="6" t="str">
        <f t="shared" si="90"/>
        <v>Lantzville</v>
      </c>
      <c r="D717" s="4" t="s">
        <v>62</v>
      </c>
      <c r="E717" s="5" t="s">
        <v>62</v>
      </c>
      <c r="F717" s="5" t="s">
        <v>62</v>
      </c>
      <c r="G717" s="5" t="s">
        <v>2560</v>
      </c>
      <c r="H717" s="5" t="s">
        <v>2547</v>
      </c>
      <c r="I717" s="299"/>
      <c r="J717" s="346"/>
      <c r="K717" s="346"/>
      <c r="L717" s="346"/>
      <c r="M717" s="347"/>
      <c r="N717" s="1"/>
      <c r="O717" s="2"/>
      <c r="P717" s="194"/>
      <c r="Q717" s="343" t="str">
        <f t="shared" si="91"/>
        <v/>
      </c>
      <c r="R717" s="210" t="str">
        <f t="shared" si="92"/>
        <v/>
      </c>
      <c r="S717" s="211" t="str">
        <f t="shared" si="93"/>
        <v/>
      </c>
      <c r="T717" s="215"/>
      <c r="U717" s="213">
        <f t="shared" si="94"/>
        <v>0</v>
      </c>
      <c r="V717" s="217">
        <f t="shared" si="95"/>
        <v>0</v>
      </c>
      <c r="W717" s="215"/>
      <c r="X717" s="215"/>
      <c r="Y717" s="213" t="str">
        <f>IF(AB717="Y",COUNT(#REF!), "")</f>
        <v/>
      </c>
      <c r="Z717" s="32"/>
      <c r="AA717" s="66" t="s">
        <v>1183</v>
      </c>
      <c r="AB717" s="66" t="s">
        <v>72</v>
      </c>
      <c r="AC717" s="68">
        <v>49.253205000000001</v>
      </c>
      <c r="AD717" s="68">
        <v>-124.081748</v>
      </c>
      <c r="AE717" s="65" t="s">
        <v>1184</v>
      </c>
      <c r="AF717" s="66">
        <v>8705</v>
      </c>
      <c r="AG717" s="66" t="s">
        <v>95</v>
      </c>
      <c r="AH717" s="66">
        <v>363</v>
      </c>
      <c r="AI717" s="66">
        <v>158</v>
      </c>
      <c r="AJ717" s="66" t="s">
        <v>62</v>
      </c>
      <c r="AK717" s="66" t="s">
        <v>57</v>
      </c>
      <c r="AL717" s="66" t="s">
        <v>62</v>
      </c>
      <c r="AM717" s="66" t="s">
        <v>63</v>
      </c>
      <c r="AN717" s="63" t="str">
        <f t="shared" si="96"/>
        <v>Lantzville</v>
      </c>
      <c r="AO717" s="67" t="str">
        <f t="shared" si="97"/>
        <v>FALSE</v>
      </c>
      <c r="AP717" s="67" t="str">
        <f t="shared" si="98"/>
        <v>FALSE</v>
      </c>
    </row>
    <row r="718" spans="2:42" x14ac:dyDescent="0.25">
      <c r="B718" s="174">
        <v>8707</v>
      </c>
      <c r="C718" s="6" t="str">
        <f t="shared" si="90"/>
        <v>Nanoose Bay</v>
      </c>
      <c r="D718" s="4" t="s">
        <v>62</v>
      </c>
      <c r="E718" s="5" t="s">
        <v>62</v>
      </c>
      <c r="F718" s="5" t="s">
        <v>62</v>
      </c>
      <c r="G718" s="5" t="s">
        <v>2560</v>
      </c>
      <c r="H718" s="5" t="s">
        <v>2547</v>
      </c>
      <c r="I718" s="299"/>
      <c r="J718" s="346"/>
      <c r="K718" s="346"/>
      <c r="L718" s="346"/>
      <c r="M718" s="347"/>
      <c r="N718" s="1"/>
      <c r="O718" s="2"/>
      <c r="P718" s="194"/>
      <c r="Q718" s="343" t="str">
        <f t="shared" si="91"/>
        <v/>
      </c>
      <c r="R718" s="210" t="str">
        <f t="shared" si="92"/>
        <v/>
      </c>
      <c r="S718" s="211" t="str">
        <f t="shared" si="93"/>
        <v/>
      </c>
      <c r="T718" s="215"/>
      <c r="U718" s="213">
        <f t="shared" si="94"/>
        <v>0</v>
      </c>
      <c r="V718" s="217">
        <f t="shared" si="95"/>
        <v>0</v>
      </c>
      <c r="W718" s="215"/>
      <c r="X718" s="215"/>
      <c r="Y718" s="213" t="str">
        <f>IF(AB718="Y",COUNT(#REF!), "")</f>
        <v/>
      </c>
      <c r="Z718" s="32"/>
      <c r="AA718" s="66" t="s">
        <v>1456</v>
      </c>
      <c r="AB718" s="64" t="s">
        <v>72</v>
      </c>
      <c r="AC718" s="68">
        <v>49.266699000000003</v>
      </c>
      <c r="AD718" s="68">
        <v>-124.19999900000001</v>
      </c>
      <c r="AE718" s="65" t="s">
        <v>1457</v>
      </c>
      <c r="AF718" s="66">
        <v>8707</v>
      </c>
      <c r="AG718" s="66" t="s">
        <v>74</v>
      </c>
      <c r="AH718" s="66">
        <v>2091</v>
      </c>
      <c r="AI718" s="66">
        <v>963</v>
      </c>
      <c r="AJ718" s="66" t="s">
        <v>62</v>
      </c>
      <c r="AK718" s="66" t="s">
        <v>57</v>
      </c>
      <c r="AL718" s="66" t="s">
        <v>57</v>
      </c>
      <c r="AM718" s="66" t="s">
        <v>63</v>
      </c>
      <c r="AN718" s="63" t="str">
        <f t="shared" si="96"/>
        <v>Nanoose Bay</v>
      </c>
      <c r="AO718" s="67" t="str">
        <f t="shared" si="97"/>
        <v>FALSE</v>
      </c>
      <c r="AP718" s="67" t="str">
        <f t="shared" si="98"/>
        <v>FALSE</v>
      </c>
    </row>
    <row r="719" spans="2:42" x14ac:dyDescent="0.25">
      <c r="B719" s="174">
        <v>8708</v>
      </c>
      <c r="C719" s="6" t="str">
        <f t="shared" si="90"/>
        <v>Dolphin Beach</v>
      </c>
      <c r="D719" s="4" t="s">
        <v>62</v>
      </c>
      <c r="E719" s="5" t="s">
        <v>62</v>
      </c>
      <c r="F719" s="5" t="s">
        <v>62</v>
      </c>
      <c r="G719" s="5" t="s">
        <v>2560</v>
      </c>
      <c r="H719" s="5" t="s">
        <v>2547</v>
      </c>
      <c r="I719" s="299"/>
      <c r="J719" s="346"/>
      <c r="K719" s="346"/>
      <c r="L719" s="346"/>
      <c r="M719" s="347"/>
      <c r="N719" s="1"/>
      <c r="O719" s="2"/>
      <c r="P719" s="194"/>
      <c r="Q719" s="343" t="str">
        <f t="shared" si="91"/>
        <v/>
      </c>
      <c r="R719" s="210" t="str">
        <f t="shared" si="92"/>
        <v/>
      </c>
      <c r="S719" s="211" t="str">
        <f t="shared" si="93"/>
        <v/>
      </c>
      <c r="T719" s="215"/>
      <c r="U719" s="213">
        <f t="shared" si="94"/>
        <v>0</v>
      </c>
      <c r="V719" s="217">
        <f t="shared" si="95"/>
        <v>0</v>
      </c>
      <c r="W719" s="215"/>
      <c r="X719" s="215"/>
      <c r="Y719" s="213" t="str">
        <f>IF(AB719="Y",COUNT(#REF!), "")</f>
        <v/>
      </c>
      <c r="Z719" s="32"/>
      <c r="AA719" s="64" t="s">
        <v>640</v>
      </c>
      <c r="AB719" s="66" t="s">
        <v>72</v>
      </c>
      <c r="AC719" s="65">
        <v>49.289088</v>
      </c>
      <c r="AD719" s="65">
        <v>-124.141773</v>
      </c>
      <c r="AE719" s="65" t="s">
        <v>641</v>
      </c>
      <c r="AF719" s="64">
        <v>8708</v>
      </c>
      <c r="AG719" s="64" t="s">
        <v>74</v>
      </c>
      <c r="AH719" s="64">
        <v>1337</v>
      </c>
      <c r="AI719" s="64">
        <v>738</v>
      </c>
      <c r="AJ719" s="64" t="s">
        <v>62</v>
      </c>
      <c r="AK719" s="64" t="s">
        <v>57</v>
      </c>
      <c r="AL719" s="66" t="s">
        <v>62</v>
      </c>
      <c r="AM719" s="66" t="s">
        <v>63</v>
      </c>
      <c r="AN719" s="63" t="str">
        <f t="shared" si="96"/>
        <v>Dolphin Beach</v>
      </c>
      <c r="AO719" s="67" t="str">
        <f t="shared" si="97"/>
        <v>FALSE</v>
      </c>
      <c r="AP719" s="67" t="str">
        <f t="shared" si="98"/>
        <v>FALSE</v>
      </c>
    </row>
    <row r="720" spans="2:42" x14ac:dyDescent="0.25">
      <c r="B720" s="174">
        <v>8709</v>
      </c>
      <c r="C720" s="6" t="str">
        <f t="shared" si="90"/>
        <v>Parksville</v>
      </c>
      <c r="D720" s="4" t="s">
        <v>62</v>
      </c>
      <c r="E720" s="5" t="s">
        <v>62</v>
      </c>
      <c r="F720" s="5" t="s">
        <v>62</v>
      </c>
      <c r="G720" s="5" t="s">
        <v>2560</v>
      </c>
      <c r="H720" s="5" t="s">
        <v>2547</v>
      </c>
      <c r="I720" s="299"/>
      <c r="J720" s="346"/>
      <c r="K720" s="346"/>
      <c r="L720" s="346"/>
      <c r="M720" s="347"/>
      <c r="N720" s="1"/>
      <c r="O720" s="2"/>
      <c r="P720" s="194"/>
      <c r="Q720" s="343" t="str">
        <f t="shared" si="91"/>
        <v/>
      </c>
      <c r="R720" s="210" t="str">
        <f t="shared" si="92"/>
        <v/>
      </c>
      <c r="S720" s="211" t="str">
        <f t="shared" si="93"/>
        <v/>
      </c>
      <c r="T720" s="215"/>
      <c r="U720" s="213">
        <f t="shared" si="94"/>
        <v>0</v>
      </c>
      <c r="V720" s="217">
        <f t="shared" si="95"/>
        <v>0</v>
      </c>
      <c r="W720" s="215"/>
      <c r="X720" s="215"/>
      <c r="Y720" s="213" t="str">
        <f>IF(AB720="Y",COUNT(#REF!), "")</f>
        <v/>
      </c>
      <c r="Z720" s="32"/>
      <c r="AA720" s="64" t="s">
        <v>1602</v>
      </c>
      <c r="AB720" s="64" t="s">
        <v>72</v>
      </c>
      <c r="AC720" s="65">
        <v>49.322695000000003</v>
      </c>
      <c r="AD720" s="65">
        <v>-124.32666</v>
      </c>
      <c r="AE720" s="65" t="s">
        <v>1603</v>
      </c>
      <c r="AF720" s="64">
        <v>8709</v>
      </c>
      <c r="AG720" s="64" t="s">
        <v>74</v>
      </c>
      <c r="AH720" s="64">
        <v>12372</v>
      </c>
      <c r="AI720" s="64">
        <v>6119</v>
      </c>
      <c r="AJ720" s="64" t="s">
        <v>62</v>
      </c>
      <c r="AK720" s="64" t="s">
        <v>57</v>
      </c>
      <c r="AL720" s="66" t="s">
        <v>62</v>
      </c>
      <c r="AM720" s="66" t="s">
        <v>63</v>
      </c>
      <c r="AN720" s="63" t="str">
        <f t="shared" si="96"/>
        <v>Parksville</v>
      </c>
      <c r="AO720" s="67" t="str">
        <f t="shared" si="97"/>
        <v>FALSE</v>
      </c>
      <c r="AP720" s="67" t="str">
        <f t="shared" si="98"/>
        <v>FALSE</v>
      </c>
    </row>
    <row r="721" spans="2:42" x14ac:dyDescent="0.25">
      <c r="B721" s="174">
        <v>8710</v>
      </c>
      <c r="C721" s="6" t="str">
        <f t="shared" si="90"/>
        <v>Englishman River North</v>
      </c>
      <c r="D721" s="4" t="s">
        <v>62</v>
      </c>
      <c r="E721" s="5" t="s">
        <v>62</v>
      </c>
      <c r="F721" s="5" t="s">
        <v>62</v>
      </c>
      <c r="G721" s="5" t="s">
        <v>2560</v>
      </c>
      <c r="H721" s="5" t="s">
        <v>2547</v>
      </c>
      <c r="I721" s="299"/>
      <c r="J721" s="346"/>
      <c r="K721" s="346"/>
      <c r="L721" s="346"/>
      <c r="M721" s="347"/>
      <c r="N721" s="1"/>
      <c r="O721" s="2"/>
      <c r="P721" s="194"/>
      <c r="Q721" s="343" t="str">
        <f t="shared" si="91"/>
        <v/>
      </c>
      <c r="R721" s="210" t="str">
        <f t="shared" si="92"/>
        <v/>
      </c>
      <c r="S721" s="211" t="str">
        <f t="shared" si="93"/>
        <v/>
      </c>
      <c r="T721" s="215"/>
      <c r="U721" s="213">
        <f t="shared" si="94"/>
        <v>0</v>
      </c>
      <c r="V721" s="217">
        <f t="shared" si="95"/>
        <v>0</v>
      </c>
      <c r="W721" s="215"/>
      <c r="X721" s="215"/>
      <c r="Y721" s="213" t="str">
        <f>IF(AB721="Y",COUNT(#REF!), "")</f>
        <v/>
      </c>
      <c r="Z721" s="32"/>
      <c r="AA721" s="66" t="s">
        <v>725</v>
      </c>
      <c r="AB721" s="66" t="s">
        <v>72</v>
      </c>
      <c r="AC721" s="68">
        <v>49.323312000000001</v>
      </c>
      <c r="AD721" s="68">
        <v>-124.280625</v>
      </c>
      <c r="AE721" s="65" t="s">
        <v>726</v>
      </c>
      <c r="AF721" s="66">
        <v>8710</v>
      </c>
      <c r="AG721" s="66" t="s">
        <v>74</v>
      </c>
      <c r="AH721" s="66">
        <v>12372</v>
      </c>
      <c r="AI721" s="66">
        <v>6119</v>
      </c>
      <c r="AJ721" s="66" t="s">
        <v>62</v>
      </c>
      <c r="AK721" s="66" t="s">
        <v>57</v>
      </c>
      <c r="AL721" s="66" t="s">
        <v>57</v>
      </c>
      <c r="AM721" s="66" t="s">
        <v>63</v>
      </c>
      <c r="AN721" s="63" t="str">
        <f t="shared" si="96"/>
        <v>Englishman River North</v>
      </c>
      <c r="AO721" s="67" t="str">
        <f t="shared" si="97"/>
        <v>FALSE</v>
      </c>
      <c r="AP721" s="67" t="str">
        <f t="shared" si="98"/>
        <v>FALSE</v>
      </c>
    </row>
    <row r="722" spans="2:42" x14ac:dyDescent="0.25">
      <c r="B722" s="174">
        <v>8711</v>
      </c>
      <c r="C722" s="6" t="str">
        <f t="shared" si="90"/>
        <v>Qualicum Beach</v>
      </c>
      <c r="D722" s="4" t="s">
        <v>62</v>
      </c>
      <c r="E722" s="5" t="s">
        <v>62</v>
      </c>
      <c r="F722" s="5" t="s">
        <v>62</v>
      </c>
      <c r="G722" s="5" t="s">
        <v>2560</v>
      </c>
      <c r="H722" s="5" t="s">
        <v>2547</v>
      </c>
      <c r="I722" s="299"/>
      <c r="J722" s="346"/>
      <c r="K722" s="346"/>
      <c r="L722" s="346"/>
      <c r="M722" s="347"/>
      <c r="N722" s="1"/>
      <c r="O722" s="2"/>
      <c r="P722" s="194"/>
      <c r="Q722" s="343" t="str">
        <f t="shared" si="91"/>
        <v/>
      </c>
      <c r="R722" s="210" t="str">
        <f t="shared" si="92"/>
        <v/>
      </c>
      <c r="S722" s="211" t="str">
        <f t="shared" si="93"/>
        <v/>
      </c>
      <c r="T722" s="215"/>
      <c r="U722" s="213">
        <f t="shared" si="94"/>
        <v>0</v>
      </c>
      <c r="V722" s="217">
        <f t="shared" si="95"/>
        <v>0</v>
      </c>
      <c r="W722" s="215"/>
      <c r="X722" s="215"/>
      <c r="Y722" s="213" t="str">
        <f>IF(AB722="Y",COUNT(#REF!), "")</f>
        <v/>
      </c>
      <c r="Z722" s="32"/>
      <c r="AA722" s="66" t="s">
        <v>1722</v>
      </c>
      <c r="AB722" s="66" t="s">
        <v>72</v>
      </c>
      <c r="AC722" s="68">
        <v>49.347534000000003</v>
      </c>
      <c r="AD722" s="68">
        <v>-124.442359</v>
      </c>
      <c r="AE722" s="65" t="s">
        <v>1723</v>
      </c>
      <c r="AF722" s="66">
        <v>8711</v>
      </c>
      <c r="AG722" s="66" t="s">
        <v>74</v>
      </c>
      <c r="AH722" s="66">
        <v>5301</v>
      </c>
      <c r="AI722" s="66">
        <v>2598</v>
      </c>
      <c r="AJ722" s="66" t="s">
        <v>62</v>
      </c>
      <c r="AK722" s="66" t="s">
        <v>57</v>
      </c>
      <c r="AL722" s="66" t="s">
        <v>57</v>
      </c>
      <c r="AM722" s="66" t="s">
        <v>63</v>
      </c>
      <c r="AN722" s="63" t="str">
        <f t="shared" si="96"/>
        <v>Qualicum Beach</v>
      </c>
      <c r="AO722" s="67" t="str">
        <f t="shared" si="97"/>
        <v>FALSE</v>
      </c>
      <c r="AP722" s="67" t="str">
        <f t="shared" si="98"/>
        <v>FALSE</v>
      </c>
    </row>
    <row r="723" spans="2:42" x14ac:dyDescent="0.25">
      <c r="B723" s="174">
        <v>8712</v>
      </c>
      <c r="C723" s="6" t="str">
        <f t="shared" si="90"/>
        <v>French Creek</v>
      </c>
      <c r="D723" s="4" t="s">
        <v>62</v>
      </c>
      <c r="E723" s="5" t="s">
        <v>62</v>
      </c>
      <c r="F723" s="5" t="s">
        <v>62</v>
      </c>
      <c r="G723" s="5" t="s">
        <v>2560</v>
      </c>
      <c r="H723" s="5" t="s">
        <v>2547</v>
      </c>
      <c r="I723" s="299"/>
      <c r="J723" s="346"/>
      <c r="K723" s="346"/>
      <c r="L723" s="346"/>
      <c r="M723" s="347"/>
      <c r="N723" s="1"/>
      <c r="O723" s="2"/>
      <c r="P723" s="194"/>
      <c r="Q723" s="343" t="str">
        <f t="shared" si="91"/>
        <v/>
      </c>
      <c r="R723" s="210" t="str">
        <f t="shared" si="92"/>
        <v/>
      </c>
      <c r="S723" s="211" t="str">
        <f t="shared" si="93"/>
        <v/>
      </c>
      <c r="T723" s="215"/>
      <c r="U723" s="213">
        <f t="shared" si="94"/>
        <v>0</v>
      </c>
      <c r="V723" s="217">
        <f t="shared" si="95"/>
        <v>0</v>
      </c>
      <c r="W723" s="215"/>
      <c r="X723" s="215"/>
      <c r="Y723" s="213" t="str">
        <f>IF(AB723="Y",COUNT(#REF!), "")</f>
        <v/>
      </c>
      <c r="Z723" s="32"/>
      <c r="AA723" s="64" t="s">
        <v>815</v>
      </c>
      <c r="AB723" s="64" t="s">
        <v>72</v>
      </c>
      <c r="AC723" s="65">
        <v>49.347124999999998</v>
      </c>
      <c r="AD723" s="65">
        <v>-124.360495</v>
      </c>
      <c r="AE723" s="65" t="s">
        <v>816</v>
      </c>
      <c r="AF723" s="64">
        <v>8712</v>
      </c>
      <c r="AG723" s="64" t="s">
        <v>74</v>
      </c>
      <c r="AH723" s="64">
        <v>7114</v>
      </c>
      <c r="AI723" s="64">
        <v>3556</v>
      </c>
      <c r="AJ723" s="64" t="s">
        <v>62</v>
      </c>
      <c r="AK723" s="64" t="s">
        <v>57</v>
      </c>
      <c r="AL723" s="66" t="s">
        <v>57</v>
      </c>
      <c r="AM723" s="66" t="s">
        <v>63</v>
      </c>
      <c r="AN723" s="63" t="str">
        <f t="shared" si="96"/>
        <v>French Creek</v>
      </c>
      <c r="AO723" s="67" t="str">
        <f t="shared" si="97"/>
        <v>FALSE</v>
      </c>
      <c r="AP723" s="67" t="str">
        <f t="shared" si="98"/>
        <v>FALSE</v>
      </c>
    </row>
    <row r="724" spans="2:42" x14ac:dyDescent="0.25">
      <c r="B724" s="174">
        <v>8713</v>
      </c>
      <c r="C724" s="6" t="str">
        <f t="shared" si="90"/>
        <v>Dashwood</v>
      </c>
      <c r="D724" s="4" t="s">
        <v>62</v>
      </c>
      <c r="E724" s="5" t="s">
        <v>62</v>
      </c>
      <c r="F724" s="5" t="s">
        <v>62</v>
      </c>
      <c r="G724" s="5" t="s">
        <v>2560</v>
      </c>
      <c r="H724" s="5" t="s">
        <v>2547</v>
      </c>
      <c r="I724" s="299"/>
      <c r="J724" s="346"/>
      <c r="K724" s="346"/>
      <c r="L724" s="346"/>
      <c r="M724" s="347"/>
      <c r="N724" s="1"/>
      <c r="O724" s="2"/>
      <c r="P724" s="194"/>
      <c r="Q724" s="343" t="str">
        <f t="shared" si="91"/>
        <v/>
      </c>
      <c r="R724" s="210" t="str">
        <f t="shared" si="92"/>
        <v/>
      </c>
      <c r="S724" s="211" t="str">
        <f t="shared" si="93"/>
        <v/>
      </c>
      <c r="T724" s="215"/>
      <c r="U724" s="213">
        <f t="shared" si="94"/>
        <v>0</v>
      </c>
      <c r="V724" s="217">
        <f t="shared" si="95"/>
        <v>0</v>
      </c>
      <c r="W724" s="215"/>
      <c r="X724" s="215"/>
      <c r="Y724" s="213" t="str">
        <f>IF(AB724="Y",COUNT(#REF!), "")</f>
        <v/>
      </c>
      <c r="Z724" s="32"/>
      <c r="AA724" s="66" t="s">
        <v>589</v>
      </c>
      <c r="AB724" s="64" t="s">
        <v>72</v>
      </c>
      <c r="AC724" s="68">
        <v>49.362060999999997</v>
      </c>
      <c r="AD724" s="68">
        <v>-124.50592899999999</v>
      </c>
      <c r="AE724" s="65" t="s">
        <v>590</v>
      </c>
      <c r="AF724" s="66">
        <v>8713</v>
      </c>
      <c r="AG724" s="66" t="s">
        <v>74</v>
      </c>
      <c r="AH724" s="66">
        <v>2298</v>
      </c>
      <c r="AI724" s="66">
        <v>1229</v>
      </c>
      <c r="AJ724" s="66" t="s">
        <v>62</v>
      </c>
      <c r="AK724" s="66" t="s">
        <v>57</v>
      </c>
      <c r="AL724" s="66" t="s">
        <v>62</v>
      </c>
      <c r="AM724" s="66" t="s">
        <v>63</v>
      </c>
      <c r="AN724" s="63" t="str">
        <f t="shared" si="96"/>
        <v>Dashwood</v>
      </c>
      <c r="AO724" s="67" t="str">
        <f t="shared" si="97"/>
        <v>FALSE</v>
      </c>
      <c r="AP724" s="67" t="str">
        <f t="shared" si="98"/>
        <v>FALSE</v>
      </c>
    </row>
    <row r="725" spans="2:42" x14ac:dyDescent="0.25">
      <c r="B725" s="174">
        <v>8714</v>
      </c>
      <c r="C725" s="6" t="str">
        <f t="shared" si="90"/>
        <v>Hilliers</v>
      </c>
      <c r="D725" s="4" t="s">
        <v>62</v>
      </c>
      <c r="E725" s="5" t="s">
        <v>62</v>
      </c>
      <c r="F725" s="5" t="s">
        <v>62</v>
      </c>
      <c r="G725" s="5" t="s">
        <v>2560</v>
      </c>
      <c r="H725" s="5" t="s">
        <v>2547</v>
      </c>
      <c r="I725" s="299"/>
      <c r="J725" s="346"/>
      <c r="K725" s="346"/>
      <c r="L725" s="346"/>
      <c r="M725" s="347"/>
      <c r="N725" s="1"/>
      <c r="O725" s="2"/>
      <c r="P725" s="194"/>
      <c r="Q725" s="343" t="str">
        <f t="shared" si="91"/>
        <v/>
      </c>
      <c r="R725" s="210" t="str">
        <f t="shared" si="92"/>
        <v/>
      </c>
      <c r="S725" s="211" t="str">
        <f t="shared" si="93"/>
        <v/>
      </c>
      <c r="T725" s="215"/>
      <c r="U725" s="213">
        <f t="shared" si="94"/>
        <v>0</v>
      </c>
      <c r="V725" s="217">
        <f t="shared" si="95"/>
        <v>0</v>
      </c>
      <c r="W725" s="215"/>
      <c r="X725" s="215"/>
      <c r="Y725" s="213" t="str">
        <f>IF(AB725="Y",COUNT(#REF!), "")</f>
        <v/>
      </c>
      <c r="Z725" s="32"/>
      <c r="AA725" s="66" t="s">
        <v>973</v>
      </c>
      <c r="AB725" s="64" t="s">
        <v>72</v>
      </c>
      <c r="AC725" s="68">
        <v>49.306811000000003</v>
      </c>
      <c r="AD725" s="68">
        <v>-124.483006</v>
      </c>
      <c r="AE725" s="65" t="s">
        <v>974</v>
      </c>
      <c r="AF725" s="66">
        <v>8714</v>
      </c>
      <c r="AG725" s="66" t="s">
        <v>74</v>
      </c>
      <c r="AH725" s="66">
        <v>1485</v>
      </c>
      <c r="AI725" s="66">
        <v>666</v>
      </c>
      <c r="AJ725" s="66" t="s">
        <v>62</v>
      </c>
      <c r="AK725" s="66" t="s">
        <v>57</v>
      </c>
      <c r="AL725" s="66" t="s">
        <v>57</v>
      </c>
      <c r="AM725" s="66" t="s">
        <v>63</v>
      </c>
      <c r="AN725" s="63" t="str">
        <f t="shared" si="96"/>
        <v>Hilliers</v>
      </c>
      <c r="AO725" s="67" t="str">
        <f t="shared" si="97"/>
        <v>FALSE</v>
      </c>
      <c r="AP725" s="67" t="str">
        <f t="shared" si="98"/>
        <v>FALSE</v>
      </c>
    </row>
    <row r="726" spans="2:42" x14ac:dyDescent="0.25">
      <c r="B726" s="174">
        <v>8715</v>
      </c>
      <c r="C726" s="6" t="str">
        <f t="shared" si="90"/>
        <v>Coombs</v>
      </c>
      <c r="D726" s="4" t="s">
        <v>62</v>
      </c>
      <c r="E726" s="5" t="s">
        <v>62</v>
      </c>
      <c r="F726" s="5" t="s">
        <v>62</v>
      </c>
      <c r="G726" s="5" t="s">
        <v>2560</v>
      </c>
      <c r="H726" s="5" t="s">
        <v>2547</v>
      </c>
      <c r="I726" s="299"/>
      <c r="J726" s="346"/>
      <c r="K726" s="346"/>
      <c r="L726" s="346"/>
      <c r="M726" s="347"/>
      <c r="N726" s="1"/>
      <c r="O726" s="2"/>
      <c r="P726" s="194"/>
      <c r="Q726" s="343" t="str">
        <f t="shared" si="91"/>
        <v/>
      </c>
      <c r="R726" s="210" t="str">
        <f t="shared" si="92"/>
        <v/>
      </c>
      <c r="S726" s="211" t="str">
        <f t="shared" si="93"/>
        <v/>
      </c>
      <c r="T726" s="215"/>
      <c r="U726" s="213">
        <f t="shared" si="94"/>
        <v>0</v>
      </c>
      <c r="V726" s="217">
        <f t="shared" si="95"/>
        <v>0</v>
      </c>
      <c r="W726" s="215"/>
      <c r="X726" s="215"/>
      <c r="Y726" s="213" t="str">
        <f>IF(AB726="Y",COUNT(#REF!), "")</f>
        <v/>
      </c>
      <c r="Z726" s="32"/>
      <c r="AA726" s="64" t="s">
        <v>537</v>
      </c>
      <c r="AB726" s="64" t="s">
        <v>72</v>
      </c>
      <c r="AC726" s="65">
        <v>49.304371000000003</v>
      </c>
      <c r="AD726" s="65">
        <v>-124.41797</v>
      </c>
      <c r="AE726" s="65" t="s">
        <v>538</v>
      </c>
      <c r="AF726" s="64">
        <v>8715</v>
      </c>
      <c r="AG726" s="64" t="s">
        <v>74</v>
      </c>
      <c r="AH726" s="64">
        <v>5301</v>
      </c>
      <c r="AI726" s="64">
        <v>2598</v>
      </c>
      <c r="AJ726" s="64" t="s">
        <v>62</v>
      </c>
      <c r="AK726" s="64" t="s">
        <v>57</v>
      </c>
      <c r="AL726" s="66" t="s">
        <v>57</v>
      </c>
      <c r="AM726" s="66" t="s">
        <v>63</v>
      </c>
      <c r="AN726" s="63" t="str">
        <f t="shared" si="96"/>
        <v>Coombs</v>
      </c>
      <c r="AO726" s="67" t="str">
        <f t="shared" si="97"/>
        <v>FALSE</v>
      </c>
      <c r="AP726" s="67" t="str">
        <f t="shared" si="98"/>
        <v>FALSE</v>
      </c>
    </row>
    <row r="727" spans="2:42" x14ac:dyDescent="0.25">
      <c r="B727" s="174">
        <v>8716</v>
      </c>
      <c r="C727" s="6" t="str">
        <f t="shared" si="90"/>
        <v>Errington</v>
      </c>
      <c r="D727" s="4" t="s">
        <v>62</v>
      </c>
      <c r="E727" s="5" t="s">
        <v>62</v>
      </c>
      <c r="F727" s="5" t="s">
        <v>62</v>
      </c>
      <c r="G727" s="5" t="s">
        <v>2560</v>
      </c>
      <c r="H727" s="5" t="s">
        <v>2547</v>
      </c>
      <c r="I727" s="299"/>
      <c r="J727" s="346"/>
      <c r="K727" s="346"/>
      <c r="L727" s="346"/>
      <c r="M727" s="347"/>
      <c r="N727" s="1"/>
      <c r="O727" s="2"/>
      <c r="P727" s="194"/>
      <c r="Q727" s="343" t="str">
        <f t="shared" si="91"/>
        <v/>
      </c>
      <c r="R727" s="210" t="str">
        <f t="shared" si="92"/>
        <v/>
      </c>
      <c r="S727" s="211" t="str">
        <f t="shared" si="93"/>
        <v/>
      </c>
      <c r="T727" s="215"/>
      <c r="U727" s="213">
        <f t="shared" si="94"/>
        <v>0</v>
      </c>
      <c r="V727" s="217">
        <f t="shared" si="95"/>
        <v>0</v>
      </c>
      <c r="W727" s="215"/>
      <c r="X727" s="215"/>
      <c r="Y727" s="213" t="str">
        <f>IF(AB727="Y",COUNT(#REF!), "")</f>
        <v/>
      </c>
      <c r="Z727" s="32"/>
      <c r="AA727" s="64" t="s">
        <v>731</v>
      </c>
      <c r="AB727" s="64" t="s">
        <v>72</v>
      </c>
      <c r="AC727" s="65">
        <v>49.288904000000002</v>
      </c>
      <c r="AD727" s="65">
        <v>-124.37008400000001</v>
      </c>
      <c r="AE727" s="65" t="s">
        <v>732</v>
      </c>
      <c r="AF727" s="64">
        <v>8716</v>
      </c>
      <c r="AG727" s="64" t="s">
        <v>74</v>
      </c>
      <c r="AH727" s="64">
        <v>2325</v>
      </c>
      <c r="AI727" s="64">
        <v>1112</v>
      </c>
      <c r="AJ727" s="64" t="s">
        <v>62</v>
      </c>
      <c r="AK727" s="64" t="s">
        <v>57</v>
      </c>
      <c r="AL727" s="66" t="s">
        <v>57</v>
      </c>
      <c r="AM727" s="66" t="s">
        <v>63</v>
      </c>
      <c r="AN727" s="63" t="str">
        <f t="shared" si="96"/>
        <v>Errington</v>
      </c>
      <c r="AO727" s="67" t="str">
        <f t="shared" si="97"/>
        <v>FALSE</v>
      </c>
      <c r="AP727" s="67" t="str">
        <f t="shared" si="98"/>
        <v>FALSE</v>
      </c>
    </row>
    <row r="728" spans="2:42" x14ac:dyDescent="0.25">
      <c r="B728" s="174">
        <v>8717</v>
      </c>
      <c r="C728" s="6" t="str">
        <f t="shared" si="90"/>
        <v>Whisky Creek</v>
      </c>
      <c r="D728" s="4" t="s">
        <v>62</v>
      </c>
      <c r="E728" s="5" t="s">
        <v>62</v>
      </c>
      <c r="F728" s="5" t="s">
        <v>62</v>
      </c>
      <c r="G728" s="5" t="s">
        <v>2560</v>
      </c>
      <c r="H728" s="5" t="s">
        <v>2547</v>
      </c>
      <c r="I728" s="299"/>
      <c r="J728" s="346"/>
      <c r="K728" s="346"/>
      <c r="L728" s="346"/>
      <c r="M728" s="347"/>
      <c r="N728" s="1"/>
      <c r="O728" s="2"/>
      <c r="P728" s="194"/>
      <c r="Q728" s="343" t="str">
        <f t="shared" si="91"/>
        <v/>
      </c>
      <c r="R728" s="210" t="str">
        <f t="shared" si="92"/>
        <v/>
      </c>
      <c r="S728" s="211" t="str">
        <f t="shared" si="93"/>
        <v/>
      </c>
      <c r="T728" s="215"/>
      <c r="U728" s="213">
        <f t="shared" si="94"/>
        <v>0</v>
      </c>
      <c r="V728" s="217">
        <f t="shared" si="95"/>
        <v>0</v>
      </c>
      <c r="W728" s="215"/>
      <c r="X728" s="215"/>
      <c r="Y728" s="213" t="str">
        <f>IF(AB728="Y",COUNT(#REF!), "")</f>
        <v/>
      </c>
      <c r="Z728" s="32"/>
      <c r="AA728" s="66" t="s">
        <v>2391</v>
      </c>
      <c r="AB728" s="64" t="s">
        <v>72</v>
      </c>
      <c r="AC728" s="68">
        <v>49.308183</v>
      </c>
      <c r="AD728" s="68">
        <v>-124.508306</v>
      </c>
      <c r="AE728" s="65" t="s">
        <v>2392</v>
      </c>
      <c r="AF728" s="66">
        <v>8717</v>
      </c>
      <c r="AG728" s="66" t="s">
        <v>74</v>
      </c>
      <c r="AH728" s="66">
        <v>1485</v>
      </c>
      <c r="AI728" s="66">
        <v>666</v>
      </c>
      <c r="AJ728" s="66" t="s">
        <v>62</v>
      </c>
      <c r="AK728" s="66" t="s">
        <v>57</v>
      </c>
      <c r="AL728" s="66" t="s">
        <v>62</v>
      </c>
      <c r="AM728" s="66" t="s">
        <v>63</v>
      </c>
      <c r="AN728" s="63" t="str">
        <f t="shared" si="96"/>
        <v>Whisky Creek</v>
      </c>
      <c r="AO728" s="67" t="str">
        <f t="shared" si="97"/>
        <v>FALSE</v>
      </c>
      <c r="AP728" s="67" t="str">
        <f t="shared" si="98"/>
        <v>FALSE</v>
      </c>
    </row>
    <row r="729" spans="2:42" x14ac:dyDescent="0.25">
      <c r="B729" s="174">
        <v>8718</v>
      </c>
      <c r="C729" s="6" t="str">
        <f t="shared" si="90"/>
        <v>Englishman River South</v>
      </c>
      <c r="D729" s="4" t="s">
        <v>62</v>
      </c>
      <c r="E729" s="5" t="s">
        <v>62</v>
      </c>
      <c r="F729" s="5" t="s">
        <v>62</v>
      </c>
      <c r="G729" s="5" t="s">
        <v>2560</v>
      </c>
      <c r="H729" s="5" t="s">
        <v>2547</v>
      </c>
      <c r="I729" s="299"/>
      <c r="J729" s="346"/>
      <c r="K729" s="346"/>
      <c r="L729" s="346"/>
      <c r="M729" s="347"/>
      <c r="N729" s="1"/>
      <c r="O729" s="2"/>
      <c r="P729" s="194"/>
      <c r="Q729" s="343" t="str">
        <f t="shared" si="91"/>
        <v/>
      </c>
      <c r="R729" s="210" t="str">
        <f t="shared" si="92"/>
        <v/>
      </c>
      <c r="S729" s="211" t="str">
        <f t="shared" si="93"/>
        <v/>
      </c>
      <c r="T729" s="215"/>
      <c r="U729" s="213">
        <f t="shared" si="94"/>
        <v>0</v>
      </c>
      <c r="V729" s="217">
        <f t="shared" si="95"/>
        <v>0</v>
      </c>
      <c r="W729" s="215"/>
      <c r="X729" s="215"/>
      <c r="Y729" s="213" t="str">
        <f>IF(AB729="Y",COUNT(#REF!), "")</f>
        <v/>
      </c>
      <c r="Z729" s="32"/>
      <c r="AA729" s="64" t="s">
        <v>727</v>
      </c>
      <c r="AB729" s="64" t="s">
        <v>72</v>
      </c>
      <c r="AC729" s="65">
        <v>49.277850999999998</v>
      </c>
      <c r="AD729" s="65">
        <v>-124.275048</v>
      </c>
      <c r="AE729" s="65" t="s">
        <v>728</v>
      </c>
      <c r="AF729" s="64">
        <v>8718</v>
      </c>
      <c r="AG729" s="64" t="s">
        <v>74</v>
      </c>
      <c r="AH729" s="64">
        <v>2434</v>
      </c>
      <c r="AI729" s="64">
        <v>1397</v>
      </c>
      <c r="AJ729" s="64" t="s">
        <v>62</v>
      </c>
      <c r="AK729" s="64" t="s">
        <v>57</v>
      </c>
      <c r="AL729" s="66" t="s">
        <v>57</v>
      </c>
      <c r="AM729" s="66" t="s">
        <v>63</v>
      </c>
      <c r="AN729" s="63" t="str">
        <f t="shared" si="96"/>
        <v>Englishman River South</v>
      </c>
      <c r="AO729" s="67" t="str">
        <f t="shared" si="97"/>
        <v>FALSE</v>
      </c>
      <c r="AP729" s="67" t="str">
        <f t="shared" si="98"/>
        <v>FALSE</v>
      </c>
    </row>
    <row r="730" spans="2:42" x14ac:dyDescent="0.25">
      <c r="B730" s="174">
        <v>8720</v>
      </c>
      <c r="C730" s="6" t="str">
        <f t="shared" si="90"/>
        <v>Dunsmuir</v>
      </c>
      <c r="D730" s="4" t="s">
        <v>62</v>
      </c>
      <c r="E730" s="5" t="s">
        <v>62</v>
      </c>
      <c r="F730" s="5" t="s">
        <v>62</v>
      </c>
      <c r="G730" s="5" t="s">
        <v>2560</v>
      </c>
      <c r="H730" s="5" t="s">
        <v>2547</v>
      </c>
      <c r="I730" s="299"/>
      <c r="J730" s="346"/>
      <c r="K730" s="346"/>
      <c r="L730" s="346"/>
      <c r="M730" s="347"/>
      <c r="N730" s="1"/>
      <c r="O730" s="2"/>
      <c r="P730" s="194"/>
      <c r="Q730" s="343" t="str">
        <f t="shared" si="91"/>
        <v/>
      </c>
      <c r="R730" s="210" t="str">
        <f t="shared" si="92"/>
        <v/>
      </c>
      <c r="S730" s="211" t="str">
        <f t="shared" si="93"/>
        <v/>
      </c>
      <c r="T730" s="215"/>
      <c r="U730" s="213">
        <f t="shared" si="94"/>
        <v>0</v>
      </c>
      <c r="V730" s="217">
        <f t="shared" si="95"/>
        <v>0</v>
      </c>
      <c r="W730" s="215"/>
      <c r="X730" s="215"/>
      <c r="Y730" s="213" t="str">
        <f>IF(AB730="Y",COUNT(#REF!), "")</f>
        <v/>
      </c>
      <c r="Z730" s="32"/>
      <c r="AA730" s="66" t="s">
        <v>669</v>
      </c>
      <c r="AB730" s="64" t="s">
        <v>72</v>
      </c>
      <c r="AC730" s="68">
        <v>49.388084999999997</v>
      </c>
      <c r="AD730" s="68">
        <v>-124.609426</v>
      </c>
      <c r="AE730" s="65" t="s">
        <v>670</v>
      </c>
      <c r="AF730" s="66">
        <v>8720</v>
      </c>
      <c r="AG730" s="66" t="s">
        <v>74</v>
      </c>
      <c r="AH730" s="66">
        <v>1027</v>
      </c>
      <c r="AI730" s="66">
        <v>593</v>
      </c>
      <c r="AJ730" s="66" t="s">
        <v>62</v>
      </c>
      <c r="AK730" s="66" t="s">
        <v>57</v>
      </c>
      <c r="AL730" s="66" t="s">
        <v>62</v>
      </c>
      <c r="AM730" s="66" t="s">
        <v>63</v>
      </c>
      <c r="AN730" s="63" t="str">
        <f t="shared" si="96"/>
        <v>Dunsmuir</v>
      </c>
      <c r="AO730" s="67" t="str">
        <f t="shared" si="97"/>
        <v>FALSE</v>
      </c>
      <c r="AP730" s="67" t="str">
        <f t="shared" si="98"/>
        <v>FALSE</v>
      </c>
    </row>
    <row r="731" spans="2:42" x14ac:dyDescent="0.25">
      <c r="B731" s="174">
        <v>8721</v>
      </c>
      <c r="C731" s="6" t="str">
        <f t="shared" si="90"/>
        <v>Qualicum Bay</v>
      </c>
      <c r="D731" s="4" t="s">
        <v>62</v>
      </c>
      <c r="E731" s="5" t="s">
        <v>62</v>
      </c>
      <c r="F731" s="5" t="s">
        <v>62</v>
      </c>
      <c r="G731" s="5" t="s">
        <v>2560</v>
      </c>
      <c r="H731" s="5" t="s">
        <v>2547</v>
      </c>
      <c r="I731" s="299"/>
      <c r="J731" s="346"/>
      <c r="K731" s="346"/>
      <c r="L731" s="346"/>
      <c r="M731" s="347"/>
      <c r="N731" s="1"/>
      <c r="O731" s="2"/>
      <c r="P731" s="194"/>
      <c r="Q731" s="343" t="str">
        <f t="shared" si="91"/>
        <v/>
      </c>
      <c r="R731" s="210" t="str">
        <f t="shared" si="92"/>
        <v/>
      </c>
      <c r="S731" s="211" t="str">
        <f t="shared" si="93"/>
        <v/>
      </c>
      <c r="T731" s="215"/>
      <c r="U731" s="213">
        <f t="shared" si="94"/>
        <v>0</v>
      </c>
      <c r="V731" s="217">
        <f t="shared" si="95"/>
        <v>0</v>
      </c>
      <c r="W731" s="215"/>
      <c r="X731" s="215"/>
      <c r="Y731" s="213" t="str">
        <f>IF(AB731="Y",COUNT(#REF!), "")</f>
        <v/>
      </c>
      <c r="Z731" s="32"/>
      <c r="AA731" s="64" t="s">
        <v>1720</v>
      </c>
      <c r="AB731" s="64" t="s">
        <v>72</v>
      </c>
      <c r="AC731" s="65">
        <v>49.404524000000002</v>
      </c>
      <c r="AD731" s="65">
        <v>-124.63278200000001</v>
      </c>
      <c r="AE731" s="65" t="s">
        <v>1721</v>
      </c>
      <c r="AF731" s="64">
        <v>8721</v>
      </c>
      <c r="AG731" s="64" t="s">
        <v>74</v>
      </c>
      <c r="AH731" s="64">
        <v>1027</v>
      </c>
      <c r="AI731" s="64">
        <v>593</v>
      </c>
      <c r="AJ731" s="64" t="s">
        <v>62</v>
      </c>
      <c r="AK731" s="64" t="s">
        <v>57</v>
      </c>
      <c r="AL731" s="66" t="s">
        <v>62</v>
      </c>
      <c r="AM731" s="66" t="s">
        <v>63</v>
      </c>
      <c r="AN731" s="63" t="str">
        <f t="shared" si="96"/>
        <v>Qualicum Bay</v>
      </c>
      <c r="AO731" s="67" t="str">
        <f t="shared" si="97"/>
        <v>FALSE</v>
      </c>
      <c r="AP731" s="67" t="str">
        <f t="shared" si="98"/>
        <v>FALSE</v>
      </c>
    </row>
    <row r="732" spans="2:42" x14ac:dyDescent="0.25">
      <c r="B732" s="174">
        <v>8722</v>
      </c>
      <c r="C732" s="6" t="str">
        <f t="shared" si="90"/>
        <v>Bowser</v>
      </c>
      <c r="D732" s="4" t="s">
        <v>62</v>
      </c>
      <c r="E732" s="5" t="s">
        <v>62</v>
      </c>
      <c r="F732" s="5" t="s">
        <v>62</v>
      </c>
      <c r="G732" s="5" t="s">
        <v>2560</v>
      </c>
      <c r="H732" s="5" t="s">
        <v>2547</v>
      </c>
      <c r="I732" s="299"/>
      <c r="J732" s="346"/>
      <c r="K732" s="346"/>
      <c r="L732" s="346"/>
      <c r="M732" s="347"/>
      <c r="N732" s="1"/>
      <c r="O732" s="2"/>
      <c r="P732" s="194"/>
      <c r="Q732" s="343" t="str">
        <f t="shared" si="91"/>
        <v/>
      </c>
      <c r="R732" s="210" t="str">
        <f t="shared" si="92"/>
        <v/>
      </c>
      <c r="S732" s="211" t="str">
        <f t="shared" si="93"/>
        <v/>
      </c>
      <c r="T732" s="215"/>
      <c r="U732" s="213">
        <f t="shared" si="94"/>
        <v>0</v>
      </c>
      <c r="V732" s="217">
        <f t="shared" si="95"/>
        <v>0</v>
      </c>
      <c r="W732" s="215"/>
      <c r="X732" s="215"/>
      <c r="Y732" s="213" t="str">
        <f>IF(AB732="Y",COUNT(#REF!), "")</f>
        <v/>
      </c>
      <c r="Z732" s="32"/>
      <c r="AA732" s="66" t="s">
        <v>310</v>
      </c>
      <c r="AB732" s="64" t="s">
        <v>72</v>
      </c>
      <c r="AC732" s="68">
        <v>49.438693000000001</v>
      </c>
      <c r="AD732" s="68">
        <v>-124.684757</v>
      </c>
      <c r="AE732" s="65" t="s">
        <v>311</v>
      </c>
      <c r="AF732" s="66">
        <v>8722</v>
      </c>
      <c r="AG732" s="66" t="s">
        <v>74</v>
      </c>
      <c r="AH732" s="66">
        <v>1193</v>
      </c>
      <c r="AI732" s="66">
        <v>639</v>
      </c>
      <c r="AJ732" s="66" t="s">
        <v>62</v>
      </c>
      <c r="AK732" s="66" t="s">
        <v>57</v>
      </c>
      <c r="AL732" s="66" t="s">
        <v>57</v>
      </c>
      <c r="AM732" s="66" t="s">
        <v>63</v>
      </c>
      <c r="AN732" s="63" t="str">
        <f t="shared" si="96"/>
        <v>Bowser</v>
      </c>
      <c r="AO732" s="67" t="str">
        <f t="shared" si="97"/>
        <v>FALSE</v>
      </c>
      <c r="AP732" s="67" t="str">
        <f t="shared" si="98"/>
        <v>FALSE</v>
      </c>
    </row>
    <row r="733" spans="2:42" x14ac:dyDescent="0.25">
      <c r="B733" s="174">
        <v>8723</v>
      </c>
      <c r="C733" s="6" t="str">
        <f t="shared" si="90"/>
        <v>Deep Bay</v>
      </c>
      <c r="D733" s="4" t="s">
        <v>62</v>
      </c>
      <c r="E733" s="5" t="s">
        <v>62</v>
      </c>
      <c r="F733" s="5" t="s">
        <v>62</v>
      </c>
      <c r="G733" s="5" t="s">
        <v>2560</v>
      </c>
      <c r="H733" s="5" t="s">
        <v>2547</v>
      </c>
      <c r="I733" s="299"/>
      <c r="J733" s="346"/>
      <c r="K733" s="346"/>
      <c r="L733" s="346"/>
      <c r="M733" s="347"/>
      <c r="N733" s="1"/>
      <c r="O733" s="2"/>
      <c r="P733" s="194"/>
      <c r="Q733" s="343" t="str">
        <f t="shared" si="91"/>
        <v/>
      </c>
      <c r="R733" s="210" t="str">
        <f t="shared" si="92"/>
        <v/>
      </c>
      <c r="S733" s="211" t="str">
        <f t="shared" si="93"/>
        <v/>
      </c>
      <c r="T733" s="215"/>
      <c r="U733" s="213">
        <f t="shared" si="94"/>
        <v>0</v>
      </c>
      <c r="V733" s="217">
        <f t="shared" si="95"/>
        <v>0</v>
      </c>
      <c r="W733" s="215"/>
      <c r="X733" s="215"/>
      <c r="Y733" s="213" t="str">
        <f>IF(AB733="Y",COUNT(#REF!), "")</f>
        <v/>
      </c>
      <c r="Z733" s="32"/>
      <c r="AA733" s="66" t="s">
        <v>601</v>
      </c>
      <c r="AB733" s="64" t="s">
        <v>72</v>
      </c>
      <c r="AC733" s="68">
        <v>49.464233999999998</v>
      </c>
      <c r="AD733" s="68">
        <v>-124.724611</v>
      </c>
      <c r="AE733" s="65" t="s">
        <v>602</v>
      </c>
      <c r="AF733" s="66">
        <v>8723</v>
      </c>
      <c r="AG733" s="66" t="s">
        <v>74</v>
      </c>
      <c r="AH733" s="66">
        <v>504</v>
      </c>
      <c r="AI733" s="66">
        <v>326</v>
      </c>
      <c r="AJ733" s="66" t="s">
        <v>62</v>
      </c>
      <c r="AK733" s="66" t="s">
        <v>57</v>
      </c>
      <c r="AL733" s="66" t="s">
        <v>62</v>
      </c>
      <c r="AM733" s="66" t="s">
        <v>63</v>
      </c>
      <c r="AN733" s="63" t="str">
        <f t="shared" si="96"/>
        <v>Deep Bay</v>
      </c>
      <c r="AO733" s="67" t="str">
        <f t="shared" si="97"/>
        <v>FALSE</v>
      </c>
      <c r="AP733" s="67" t="str">
        <f t="shared" si="98"/>
        <v>FALSE</v>
      </c>
    </row>
    <row r="734" spans="2:42" x14ac:dyDescent="0.25">
      <c r="B734" s="174">
        <v>8724</v>
      </c>
      <c r="C734" s="6" t="str">
        <f t="shared" si="90"/>
        <v>Hornby Island</v>
      </c>
      <c r="D734" s="4" t="s">
        <v>57</v>
      </c>
      <c r="E734" s="5" t="s">
        <v>57</v>
      </c>
      <c r="F734" s="5" t="s">
        <v>62</v>
      </c>
      <c r="G734" s="5" t="s">
        <v>2561</v>
      </c>
      <c r="H734" s="5" t="s">
        <v>2547</v>
      </c>
      <c r="I734" s="299"/>
      <c r="J734" s="346"/>
      <c r="K734" s="346"/>
      <c r="L734" s="346"/>
      <c r="M734" s="347"/>
      <c r="N734" s="1"/>
      <c r="O734" s="2"/>
      <c r="P734" s="194"/>
      <c r="Q734" s="343" t="str">
        <f t="shared" si="91"/>
        <v/>
      </c>
      <c r="R734" s="210" t="str">
        <f t="shared" si="92"/>
        <v/>
      </c>
      <c r="S734" s="211" t="str">
        <f t="shared" si="93"/>
        <v/>
      </c>
      <c r="T734" s="215"/>
      <c r="U734" s="213">
        <f t="shared" si="94"/>
        <v>0</v>
      </c>
      <c r="V734" s="217">
        <f t="shared" si="95"/>
        <v>0</v>
      </c>
      <c r="W734" s="215"/>
      <c r="X734" s="215"/>
      <c r="Y734" s="213" t="str">
        <f>IF(AB734="Y",COUNT(#REF!), "")</f>
        <v/>
      </c>
      <c r="Z734" s="32"/>
      <c r="AA734" s="64" t="s">
        <v>991</v>
      </c>
      <c r="AB734" s="66" t="s">
        <v>72</v>
      </c>
      <c r="AC734" s="65">
        <v>49.522660000000002</v>
      </c>
      <c r="AD734" s="65">
        <v>-124.642498</v>
      </c>
      <c r="AE734" s="65" t="s">
        <v>992</v>
      </c>
      <c r="AF734" s="64">
        <v>8724</v>
      </c>
      <c r="AG734" s="64" t="s">
        <v>74</v>
      </c>
      <c r="AH734" s="64">
        <v>414</v>
      </c>
      <c r="AI734" s="64">
        <v>503</v>
      </c>
      <c r="AJ734" s="64" t="s">
        <v>57</v>
      </c>
      <c r="AK734" s="64" t="s">
        <v>62</v>
      </c>
      <c r="AL734" s="66" t="s">
        <v>62</v>
      </c>
      <c r="AM734" s="66" t="s">
        <v>63</v>
      </c>
      <c r="AN734" s="63" t="str">
        <f t="shared" si="96"/>
        <v>Hornby Island</v>
      </c>
      <c r="AO734" s="67" t="str">
        <f t="shared" si="97"/>
        <v>FALSE</v>
      </c>
      <c r="AP734" s="67" t="str">
        <f t="shared" si="98"/>
        <v>FALSE</v>
      </c>
    </row>
    <row r="735" spans="2:42" x14ac:dyDescent="0.25">
      <c r="B735" s="174">
        <v>8725</v>
      </c>
      <c r="C735" s="6" t="str">
        <f t="shared" si="90"/>
        <v>Mud Bay</v>
      </c>
      <c r="D735" s="4" t="s">
        <v>62</v>
      </c>
      <c r="E735" s="5" t="s">
        <v>62</v>
      </c>
      <c r="F735" s="5" t="s">
        <v>62</v>
      </c>
      <c r="G735" s="5" t="s">
        <v>2561</v>
      </c>
      <c r="H735" s="5" t="s">
        <v>2547</v>
      </c>
      <c r="I735" s="299"/>
      <c r="J735" s="346"/>
      <c r="K735" s="346"/>
      <c r="L735" s="346"/>
      <c r="M735" s="347"/>
      <c r="N735" s="1"/>
      <c r="O735" s="2"/>
      <c r="P735" s="194"/>
      <c r="Q735" s="343" t="str">
        <f t="shared" si="91"/>
        <v/>
      </c>
      <c r="R735" s="210" t="str">
        <f t="shared" si="92"/>
        <v/>
      </c>
      <c r="S735" s="211" t="str">
        <f t="shared" si="93"/>
        <v/>
      </c>
      <c r="T735" s="215"/>
      <c r="U735" s="213">
        <f t="shared" si="94"/>
        <v>0</v>
      </c>
      <c r="V735" s="217">
        <f t="shared" si="95"/>
        <v>0</v>
      </c>
      <c r="W735" s="215"/>
      <c r="X735" s="215"/>
      <c r="Y735" s="213" t="str">
        <f>IF(AB735="Y",COUNT(#REF!), "")</f>
        <v/>
      </c>
      <c r="Z735" s="32"/>
      <c r="AA735" s="64" t="s">
        <v>1426</v>
      </c>
      <c r="AB735" s="64" t="s">
        <v>72</v>
      </c>
      <c r="AC735" s="65">
        <v>49.466700000000003</v>
      </c>
      <c r="AD735" s="65">
        <v>-124.799999</v>
      </c>
      <c r="AE735" s="65" t="s">
        <v>1427</v>
      </c>
      <c r="AF735" s="64">
        <v>8725</v>
      </c>
      <c r="AG735" s="64" t="s">
        <v>74</v>
      </c>
      <c r="AH735" s="64">
        <v>927</v>
      </c>
      <c r="AI735" s="64">
        <v>486</v>
      </c>
      <c r="AJ735" s="64" t="s">
        <v>62</v>
      </c>
      <c r="AK735" s="64" t="s">
        <v>57</v>
      </c>
      <c r="AL735" s="66" t="s">
        <v>57</v>
      </c>
      <c r="AM735" s="66" t="s">
        <v>63</v>
      </c>
      <c r="AN735" s="63" t="str">
        <f t="shared" si="96"/>
        <v>Mud Bay</v>
      </c>
      <c r="AO735" s="67" t="str">
        <f t="shared" si="97"/>
        <v>FALSE</v>
      </c>
      <c r="AP735" s="67" t="str">
        <f t="shared" si="98"/>
        <v>FALSE</v>
      </c>
    </row>
    <row r="736" spans="2:42" x14ac:dyDescent="0.25">
      <c r="B736" s="174">
        <v>8726</v>
      </c>
      <c r="C736" s="6" t="str">
        <f t="shared" si="90"/>
        <v>Fanny Bay</v>
      </c>
      <c r="D736" s="4" t="s">
        <v>62</v>
      </c>
      <c r="E736" s="5" t="s">
        <v>62</v>
      </c>
      <c r="F736" s="5" t="s">
        <v>62</v>
      </c>
      <c r="G736" s="5" t="s">
        <v>2561</v>
      </c>
      <c r="H736" s="5" t="s">
        <v>2547</v>
      </c>
      <c r="I736" s="299"/>
      <c r="J736" s="346"/>
      <c r="K736" s="346"/>
      <c r="L736" s="346"/>
      <c r="M736" s="347"/>
      <c r="N736" s="1"/>
      <c r="O736" s="2"/>
      <c r="P736" s="194"/>
      <c r="Q736" s="343" t="str">
        <f t="shared" si="91"/>
        <v/>
      </c>
      <c r="R736" s="210" t="str">
        <f t="shared" si="92"/>
        <v/>
      </c>
      <c r="S736" s="211" t="str">
        <f t="shared" si="93"/>
        <v/>
      </c>
      <c r="T736" s="215"/>
      <c r="U736" s="213">
        <f t="shared" si="94"/>
        <v>0</v>
      </c>
      <c r="V736" s="217">
        <f t="shared" si="95"/>
        <v>0</v>
      </c>
      <c r="W736" s="215"/>
      <c r="X736" s="215"/>
      <c r="Y736" s="213" t="str">
        <f>IF(AB736="Y",COUNT(#REF!), "")</f>
        <v/>
      </c>
      <c r="Z736" s="32"/>
      <c r="AA736" s="66" t="s">
        <v>752</v>
      </c>
      <c r="AB736" s="66" t="s">
        <v>72</v>
      </c>
      <c r="AC736" s="68">
        <v>49.490105</v>
      </c>
      <c r="AD736" s="68">
        <v>-124.812789</v>
      </c>
      <c r="AE736" s="65" t="s">
        <v>753</v>
      </c>
      <c r="AF736" s="66">
        <v>8726</v>
      </c>
      <c r="AG736" s="66" t="s">
        <v>74</v>
      </c>
      <c r="AH736" s="66">
        <v>927</v>
      </c>
      <c r="AI736" s="66">
        <v>486</v>
      </c>
      <c r="AJ736" s="66" t="s">
        <v>62</v>
      </c>
      <c r="AK736" s="66" t="s">
        <v>57</v>
      </c>
      <c r="AL736" s="66" t="s">
        <v>57</v>
      </c>
      <c r="AM736" s="66" t="s">
        <v>63</v>
      </c>
      <c r="AN736" s="63" t="str">
        <f t="shared" si="96"/>
        <v>Fanny Bay</v>
      </c>
      <c r="AO736" s="67" t="str">
        <f t="shared" si="97"/>
        <v>FALSE</v>
      </c>
      <c r="AP736" s="67" t="str">
        <f t="shared" si="98"/>
        <v>FALSE</v>
      </c>
    </row>
    <row r="737" spans="2:42" x14ac:dyDescent="0.25">
      <c r="B737" s="174">
        <v>8727</v>
      </c>
      <c r="C737" s="6" t="str">
        <f t="shared" si="90"/>
        <v>Union Bay</v>
      </c>
      <c r="D737" s="4" t="s">
        <v>62</v>
      </c>
      <c r="E737" s="5" t="s">
        <v>62</v>
      </c>
      <c r="F737" s="5" t="s">
        <v>62</v>
      </c>
      <c r="G737" s="5" t="s">
        <v>2561</v>
      </c>
      <c r="H737" s="5" t="s">
        <v>2547</v>
      </c>
      <c r="I737" s="299"/>
      <c r="J737" s="346"/>
      <c r="K737" s="346"/>
      <c r="L737" s="346"/>
      <c r="M737" s="347"/>
      <c r="N737" s="1"/>
      <c r="O737" s="2"/>
      <c r="P737" s="194"/>
      <c r="Q737" s="343" t="str">
        <f t="shared" si="91"/>
        <v/>
      </c>
      <c r="R737" s="210" t="str">
        <f t="shared" si="92"/>
        <v/>
      </c>
      <c r="S737" s="211" t="str">
        <f t="shared" si="93"/>
        <v/>
      </c>
      <c r="T737" s="215"/>
      <c r="U737" s="213">
        <f t="shared" si="94"/>
        <v>0</v>
      </c>
      <c r="V737" s="217">
        <f t="shared" si="95"/>
        <v>0</v>
      </c>
      <c r="W737" s="215"/>
      <c r="X737" s="215"/>
      <c r="Y737" s="213" t="str">
        <f>IF(AB737="Y",COUNT(#REF!), "")</f>
        <v/>
      </c>
      <c r="Z737" s="32"/>
      <c r="AA737" s="64" t="s">
        <v>2287</v>
      </c>
      <c r="AB737" s="66" t="s">
        <v>72</v>
      </c>
      <c r="AC737" s="65">
        <v>49.580205999999997</v>
      </c>
      <c r="AD737" s="65">
        <v>-124.885176</v>
      </c>
      <c r="AE737" s="65" t="s">
        <v>2288</v>
      </c>
      <c r="AF737" s="64">
        <v>8727</v>
      </c>
      <c r="AG737" s="64" t="s">
        <v>74</v>
      </c>
      <c r="AH737" s="64">
        <v>612</v>
      </c>
      <c r="AI737" s="64">
        <v>326</v>
      </c>
      <c r="AJ737" s="64" t="s">
        <v>62</v>
      </c>
      <c r="AK737" s="64" t="s">
        <v>57</v>
      </c>
      <c r="AL737" s="66" t="s">
        <v>57</v>
      </c>
      <c r="AM737" s="66" t="s">
        <v>63</v>
      </c>
      <c r="AN737" s="63" t="str">
        <f t="shared" si="96"/>
        <v>Union Bay</v>
      </c>
      <c r="AO737" s="67" t="str">
        <f t="shared" si="97"/>
        <v>FALSE</v>
      </c>
      <c r="AP737" s="67" t="str">
        <f t="shared" si="98"/>
        <v>FALSE</v>
      </c>
    </row>
    <row r="738" spans="2:42" x14ac:dyDescent="0.25">
      <c r="B738" s="174">
        <v>8728</v>
      </c>
      <c r="C738" s="6" t="str">
        <f t="shared" ref="C738:C801" si="99">HYPERLINK(AE738,AN738)</f>
        <v>Buckley Bay</v>
      </c>
      <c r="D738" s="4" t="s">
        <v>62</v>
      </c>
      <c r="E738" s="5" t="s">
        <v>62</v>
      </c>
      <c r="F738" s="5" t="s">
        <v>62</v>
      </c>
      <c r="G738" s="5" t="s">
        <v>2561</v>
      </c>
      <c r="H738" s="5" t="s">
        <v>2547</v>
      </c>
      <c r="I738" s="299"/>
      <c r="J738" s="346"/>
      <c r="K738" s="346"/>
      <c r="L738" s="346"/>
      <c r="M738" s="347"/>
      <c r="N738" s="1"/>
      <c r="O738" s="2"/>
      <c r="P738" s="194"/>
      <c r="Q738" s="343" t="str">
        <f t="shared" ref="Q738:Q801" si="100">IF(L738="","",
IF(SUM((J738*L738)/M738)&lt;=N738,"Sufficient Capacity",
IF(SUM((J738*L738)/M738)&gt;N738,"Not Enough Capacity","Error")))</f>
        <v/>
      </c>
      <c r="R738" s="210" t="str">
        <f t="shared" ref="R738:R801" si="101">IF(OR(ISBLANK(J738),ISBLANK(L738),ISBLANK(M738)), "",(J738*L738/M738))</f>
        <v/>
      </c>
      <c r="S738" s="211" t="str">
        <f t="shared" ref="S738:S801" si="102">IF(AND(COUNT(N738,R738)=2, OR($O$10="Last-Mile", $O$10="Transport &amp; Last-Mile")), N738-R738, "")</f>
        <v/>
      </c>
      <c r="T738" s="215"/>
      <c r="U738" s="213">
        <f t="shared" ref="U738:U801" si="103">IF(AND(AB738="Y",I738&lt;&gt;""),1,0)</f>
        <v>0</v>
      </c>
      <c r="V738" s="217">
        <f t="shared" ref="V738:V801" si="104">IF(AND(AB738="Y",I738="Last-Mile &amp; Transport"),1,0)</f>
        <v>0</v>
      </c>
      <c r="W738" s="215"/>
      <c r="X738" s="215"/>
      <c r="Y738" s="213" t="str">
        <f>IF(AB738="Y",COUNT(#REF!), "")</f>
        <v/>
      </c>
      <c r="Z738" s="32"/>
      <c r="AA738" s="66" t="s">
        <v>349</v>
      </c>
      <c r="AB738" s="64" t="s">
        <v>72</v>
      </c>
      <c r="AC738" s="68">
        <v>49.533334000000004</v>
      </c>
      <c r="AD738" s="68">
        <v>-124.856944</v>
      </c>
      <c r="AE738" s="65" t="s">
        <v>350</v>
      </c>
      <c r="AF738" s="66">
        <v>8728</v>
      </c>
      <c r="AG738" s="66" t="s">
        <v>74</v>
      </c>
      <c r="AH738" s="66">
        <v>324</v>
      </c>
      <c r="AI738" s="66">
        <v>181</v>
      </c>
      <c r="AJ738" s="66" t="s">
        <v>62</v>
      </c>
      <c r="AK738" s="66" t="s">
        <v>57</v>
      </c>
      <c r="AL738" s="66" t="s">
        <v>57</v>
      </c>
      <c r="AM738" s="66" t="s">
        <v>63</v>
      </c>
      <c r="AN738" s="63" t="str">
        <f t="shared" ref="AN738:AN801" si="105">IF(AB738="Y", CONCATENATE(AA738,"*"), AA738)</f>
        <v>Buckley Bay</v>
      </c>
      <c r="AO738" s="67" t="str">
        <f t="shared" ref="AO738:AO801" si="106">IF(I738="Last-Mile","TRUE",IF(I738="Transport &amp; Last-Mile","TRUE","FALSE"))</f>
        <v>FALSE</v>
      </c>
      <c r="AP738" s="67" t="str">
        <f t="shared" ref="AP738:AP801" si="107">IF(I738="Transport","TRUE",IF(I738="Transport &amp; Last-Mile","TRUE","FALSE"))</f>
        <v>FALSE</v>
      </c>
    </row>
    <row r="739" spans="2:42" x14ac:dyDescent="0.25">
      <c r="B739" s="174">
        <v>8729</v>
      </c>
      <c r="C739" s="6" t="str">
        <f t="shared" si="99"/>
        <v>Royston</v>
      </c>
      <c r="D739" s="4" t="s">
        <v>62</v>
      </c>
      <c r="E739" s="5" t="s">
        <v>62</v>
      </c>
      <c r="F739" s="5" t="s">
        <v>62</v>
      </c>
      <c r="G739" s="5" t="s">
        <v>2561</v>
      </c>
      <c r="H739" s="5" t="s">
        <v>2547</v>
      </c>
      <c r="I739" s="299"/>
      <c r="J739" s="346"/>
      <c r="K739" s="346"/>
      <c r="L739" s="346"/>
      <c r="M739" s="347"/>
      <c r="N739" s="1"/>
      <c r="O739" s="2"/>
      <c r="P739" s="194"/>
      <c r="Q739" s="343" t="str">
        <f t="shared" si="100"/>
        <v/>
      </c>
      <c r="R739" s="210" t="str">
        <f t="shared" si="101"/>
        <v/>
      </c>
      <c r="S739" s="211" t="str">
        <f t="shared" si="102"/>
        <v/>
      </c>
      <c r="T739" s="215"/>
      <c r="U739" s="213">
        <f t="shared" si="103"/>
        <v>0</v>
      </c>
      <c r="V739" s="217">
        <f t="shared" si="104"/>
        <v>0</v>
      </c>
      <c r="W739" s="215"/>
      <c r="X739" s="215"/>
      <c r="Y739" s="213" t="str">
        <f>IF(AB739="Y",COUNT(#REF!), "")</f>
        <v/>
      </c>
      <c r="Z739" s="32"/>
      <c r="AA739" s="64" t="s">
        <v>1820</v>
      </c>
      <c r="AB739" s="64" t="s">
        <v>72</v>
      </c>
      <c r="AC739" s="65">
        <v>49.645411000000003</v>
      </c>
      <c r="AD739" s="65">
        <v>-124.945195</v>
      </c>
      <c r="AE739" s="65" t="s">
        <v>1821</v>
      </c>
      <c r="AF739" s="64">
        <v>8729</v>
      </c>
      <c r="AG739" s="64" t="s">
        <v>74</v>
      </c>
      <c r="AH739" s="64">
        <v>1914</v>
      </c>
      <c r="AI739" s="64">
        <v>868</v>
      </c>
      <c r="AJ739" s="64" t="s">
        <v>62</v>
      </c>
      <c r="AK739" s="64" t="s">
        <v>57</v>
      </c>
      <c r="AL739" s="66" t="s">
        <v>62</v>
      </c>
      <c r="AM739" s="66" t="s">
        <v>63</v>
      </c>
      <c r="AN739" s="63" t="str">
        <f t="shared" si="105"/>
        <v>Royston</v>
      </c>
      <c r="AO739" s="67" t="str">
        <f t="shared" si="106"/>
        <v>FALSE</v>
      </c>
      <c r="AP739" s="67" t="str">
        <f t="shared" si="107"/>
        <v>FALSE</v>
      </c>
    </row>
    <row r="740" spans="2:42" x14ac:dyDescent="0.25">
      <c r="B740" s="174">
        <v>8730</v>
      </c>
      <c r="C740" s="6" t="str">
        <f t="shared" si="99"/>
        <v>Cumberland</v>
      </c>
      <c r="D740" s="4" t="s">
        <v>62</v>
      </c>
      <c r="E740" s="5" t="s">
        <v>62</v>
      </c>
      <c r="F740" s="5" t="s">
        <v>62</v>
      </c>
      <c r="G740" s="5" t="s">
        <v>2561</v>
      </c>
      <c r="H740" s="5" t="s">
        <v>2547</v>
      </c>
      <c r="I740" s="299"/>
      <c r="J740" s="346"/>
      <c r="K740" s="346"/>
      <c r="L740" s="346"/>
      <c r="M740" s="347"/>
      <c r="N740" s="1"/>
      <c r="O740" s="2"/>
      <c r="P740" s="194"/>
      <c r="Q740" s="343" t="str">
        <f t="shared" si="100"/>
        <v/>
      </c>
      <c r="R740" s="210" t="str">
        <f t="shared" si="101"/>
        <v/>
      </c>
      <c r="S740" s="211" t="str">
        <f t="shared" si="102"/>
        <v/>
      </c>
      <c r="T740" s="215"/>
      <c r="U740" s="213">
        <f t="shared" si="103"/>
        <v>0</v>
      </c>
      <c r="V740" s="217">
        <f t="shared" si="104"/>
        <v>0</v>
      </c>
      <c r="W740" s="215"/>
      <c r="X740" s="215"/>
      <c r="Y740" s="213" t="str">
        <f>IF(AB740="Y",COUNT(#REF!), "")</f>
        <v/>
      </c>
      <c r="Z740" s="32"/>
      <c r="AA740" s="66" t="s">
        <v>577</v>
      </c>
      <c r="AB740" s="64" t="s">
        <v>72</v>
      </c>
      <c r="AC740" s="68">
        <v>49.621955</v>
      </c>
      <c r="AD740" s="68">
        <v>-125.02648600000001</v>
      </c>
      <c r="AE740" s="65" t="s">
        <v>578</v>
      </c>
      <c r="AF740" s="66">
        <v>8730</v>
      </c>
      <c r="AG740" s="66" t="s">
        <v>74</v>
      </c>
      <c r="AH740" s="66">
        <v>3984</v>
      </c>
      <c r="AI740" s="66">
        <v>1716</v>
      </c>
      <c r="AJ740" s="66" t="s">
        <v>62</v>
      </c>
      <c r="AK740" s="66" t="s">
        <v>57</v>
      </c>
      <c r="AL740" s="66" t="s">
        <v>57</v>
      </c>
      <c r="AM740" s="66" t="s">
        <v>63</v>
      </c>
      <c r="AN740" s="63" t="str">
        <f t="shared" si="105"/>
        <v>Cumberland</v>
      </c>
      <c r="AO740" s="67" t="str">
        <f t="shared" si="106"/>
        <v>FALSE</v>
      </c>
      <c r="AP740" s="67" t="str">
        <f t="shared" si="107"/>
        <v>FALSE</v>
      </c>
    </row>
    <row r="741" spans="2:42" x14ac:dyDescent="0.25">
      <c r="B741" s="174">
        <v>8732</v>
      </c>
      <c r="C741" s="6" t="str">
        <f t="shared" si="99"/>
        <v>Courtenay</v>
      </c>
      <c r="D741" s="4" t="s">
        <v>62</v>
      </c>
      <c r="E741" s="5" t="s">
        <v>62</v>
      </c>
      <c r="F741" s="5" t="s">
        <v>62</v>
      </c>
      <c r="G741" s="5" t="s">
        <v>2561</v>
      </c>
      <c r="H741" s="5" t="s">
        <v>2547</v>
      </c>
      <c r="I741" s="299"/>
      <c r="J741" s="346"/>
      <c r="K741" s="346"/>
      <c r="L741" s="346"/>
      <c r="M741" s="347"/>
      <c r="N741" s="1"/>
      <c r="O741" s="2"/>
      <c r="P741" s="194"/>
      <c r="Q741" s="343" t="str">
        <f t="shared" si="100"/>
        <v/>
      </c>
      <c r="R741" s="210" t="str">
        <f t="shared" si="101"/>
        <v/>
      </c>
      <c r="S741" s="211" t="str">
        <f t="shared" si="102"/>
        <v/>
      </c>
      <c r="T741" s="215"/>
      <c r="U741" s="213">
        <f t="shared" si="103"/>
        <v>0</v>
      </c>
      <c r="V741" s="217">
        <f t="shared" si="104"/>
        <v>0</v>
      </c>
      <c r="W741" s="215"/>
      <c r="X741" s="215"/>
      <c r="Y741" s="213" t="str">
        <f>IF(AB741="Y",COUNT(#REF!), "")</f>
        <v/>
      </c>
      <c r="Z741" s="32"/>
      <c r="AA741" s="64" t="s">
        <v>545</v>
      </c>
      <c r="AB741" s="66" t="s">
        <v>72</v>
      </c>
      <c r="AC741" s="65">
        <v>49.688915000000001</v>
      </c>
      <c r="AD741" s="65">
        <v>-124.998974</v>
      </c>
      <c r="AE741" s="65" t="s">
        <v>546</v>
      </c>
      <c r="AF741" s="64">
        <v>8732</v>
      </c>
      <c r="AG741" s="64" t="s">
        <v>95</v>
      </c>
      <c r="AH741" s="64">
        <v>9659</v>
      </c>
      <c r="AI741" s="64">
        <v>4816</v>
      </c>
      <c r="AJ741" s="64" t="s">
        <v>62</v>
      </c>
      <c r="AK741" s="64" t="s">
        <v>57</v>
      </c>
      <c r="AL741" s="66" t="s">
        <v>57</v>
      </c>
      <c r="AM741" s="66" t="s">
        <v>63</v>
      </c>
      <c r="AN741" s="63" t="str">
        <f t="shared" si="105"/>
        <v>Courtenay</v>
      </c>
      <c r="AO741" s="67" t="str">
        <f t="shared" si="106"/>
        <v>FALSE</v>
      </c>
      <c r="AP741" s="67" t="str">
        <f t="shared" si="107"/>
        <v>FALSE</v>
      </c>
    </row>
    <row r="742" spans="2:42" x14ac:dyDescent="0.25">
      <c r="B742" s="174">
        <v>8733</v>
      </c>
      <c r="C742" s="6" t="str">
        <f t="shared" si="99"/>
        <v>Comox</v>
      </c>
      <c r="D742" s="4" t="s">
        <v>62</v>
      </c>
      <c r="E742" s="5" t="s">
        <v>62</v>
      </c>
      <c r="F742" s="5" t="s">
        <v>62</v>
      </c>
      <c r="G742" s="5" t="s">
        <v>2561</v>
      </c>
      <c r="H742" s="5" t="s">
        <v>2547</v>
      </c>
      <c r="I742" s="299"/>
      <c r="J742" s="346"/>
      <c r="K742" s="346"/>
      <c r="L742" s="346"/>
      <c r="M742" s="347"/>
      <c r="N742" s="1"/>
      <c r="O742" s="2"/>
      <c r="P742" s="194"/>
      <c r="Q742" s="343" t="str">
        <f t="shared" si="100"/>
        <v/>
      </c>
      <c r="R742" s="210" t="str">
        <f t="shared" si="101"/>
        <v/>
      </c>
      <c r="S742" s="211" t="str">
        <f t="shared" si="102"/>
        <v/>
      </c>
      <c r="T742" s="215"/>
      <c r="U742" s="213">
        <f t="shared" si="103"/>
        <v>0</v>
      </c>
      <c r="V742" s="217">
        <f t="shared" si="104"/>
        <v>0</v>
      </c>
      <c r="W742" s="215"/>
      <c r="X742" s="215"/>
      <c r="Y742" s="213" t="str">
        <f>IF(AB742="Y",COUNT(#REF!), "")</f>
        <v/>
      </c>
      <c r="Z742" s="32"/>
      <c r="AA742" s="64" t="s">
        <v>529</v>
      </c>
      <c r="AB742" s="66" t="s">
        <v>72</v>
      </c>
      <c r="AC742" s="65">
        <v>49.673858000000003</v>
      </c>
      <c r="AD742" s="65">
        <v>-124.927795</v>
      </c>
      <c r="AE742" s="65" t="s">
        <v>530</v>
      </c>
      <c r="AF742" s="64">
        <v>8733</v>
      </c>
      <c r="AG742" s="64" t="s">
        <v>74</v>
      </c>
      <c r="AH742" s="64">
        <v>16722</v>
      </c>
      <c r="AI742" s="64">
        <v>7466</v>
      </c>
      <c r="AJ742" s="64" t="s">
        <v>62</v>
      </c>
      <c r="AK742" s="64" t="s">
        <v>57</v>
      </c>
      <c r="AL742" s="66" t="s">
        <v>57</v>
      </c>
      <c r="AM742" s="66" t="s">
        <v>63</v>
      </c>
      <c r="AN742" s="63" t="str">
        <f t="shared" si="105"/>
        <v>Comox</v>
      </c>
      <c r="AO742" s="67" t="str">
        <f t="shared" si="106"/>
        <v>FALSE</v>
      </c>
      <c r="AP742" s="67" t="str">
        <f t="shared" si="107"/>
        <v>FALSE</v>
      </c>
    </row>
    <row r="743" spans="2:42" x14ac:dyDescent="0.25">
      <c r="B743" s="174">
        <v>8734</v>
      </c>
      <c r="C743" s="6" t="str">
        <f t="shared" si="99"/>
        <v>Little River</v>
      </c>
      <c r="D743" s="4" t="s">
        <v>62</v>
      </c>
      <c r="E743" s="5" t="s">
        <v>62</v>
      </c>
      <c r="F743" s="5" t="s">
        <v>62</v>
      </c>
      <c r="G743" s="5" t="s">
        <v>2561</v>
      </c>
      <c r="H743" s="5" t="s">
        <v>2547</v>
      </c>
      <c r="I743" s="299"/>
      <c r="J743" s="346"/>
      <c r="K743" s="346"/>
      <c r="L743" s="346"/>
      <c r="M743" s="347"/>
      <c r="N743" s="1"/>
      <c r="O743" s="2"/>
      <c r="P743" s="194"/>
      <c r="Q743" s="343" t="str">
        <f t="shared" si="100"/>
        <v/>
      </c>
      <c r="R743" s="210" t="str">
        <f t="shared" si="101"/>
        <v/>
      </c>
      <c r="S743" s="211" t="str">
        <f t="shared" si="102"/>
        <v/>
      </c>
      <c r="T743" s="215"/>
      <c r="U743" s="213">
        <f t="shared" si="103"/>
        <v>0</v>
      </c>
      <c r="V743" s="217">
        <f t="shared" si="104"/>
        <v>0</v>
      </c>
      <c r="W743" s="215"/>
      <c r="X743" s="215"/>
      <c r="Y743" s="213" t="str">
        <f>IF(AB743="Y",COUNT(#REF!), "")</f>
        <v/>
      </c>
      <c r="Z743" s="32"/>
      <c r="AA743" s="66" t="s">
        <v>1234</v>
      </c>
      <c r="AB743" s="66" t="s">
        <v>72</v>
      </c>
      <c r="AC743" s="68">
        <v>49.737699999999997</v>
      </c>
      <c r="AD743" s="68">
        <v>-124.914063</v>
      </c>
      <c r="AE743" s="65" t="s">
        <v>1235</v>
      </c>
      <c r="AF743" s="66">
        <v>8734</v>
      </c>
      <c r="AG743" s="66" t="s">
        <v>95</v>
      </c>
      <c r="AH743" s="66">
        <v>1294</v>
      </c>
      <c r="AI743" s="66">
        <v>666</v>
      </c>
      <c r="AJ743" s="66" t="s">
        <v>62</v>
      </c>
      <c r="AK743" s="66" t="s">
        <v>57</v>
      </c>
      <c r="AL743" s="66" t="s">
        <v>62</v>
      </c>
      <c r="AM743" s="66" t="s">
        <v>63</v>
      </c>
      <c r="AN743" s="63" t="str">
        <f t="shared" si="105"/>
        <v>Little River</v>
      </c>
      <c r="AO743" s="67" t="str">
        <f t="shared" si="106"/>
        <v>FALSE</v>
      </c>
      <c r="AP743" s="67" t="str">
        <f t="shared" si="107"/>
        <v>FALSE</v>
      </c>
    </row>
    <row r="744" spans="2:42" x14ac:dyDescent="0.25">
      <c r="B744" s="174">
        <v>8735</v>
      </c>
      <c r="C744" s="6" t="str">
        <f t="shared" si="99"/>
        <v>Lazo</v>
      </c>
      <c r="D744" s="4" t="s">
        <v>62</v>
      </c>
      <c r="E744" s="5" t="s">
        <v>62</v>
      </c>
      <c r="F744" s="5" t="s">
        <v>62</v>
      </c>
      <c r="G744" s="5" t="s">
        <v>2561</v>
      </c>
      <c r="H744" s="5" t="s">
        <v>2547</v>
      </c>
      <c r="I744" s="299"/>
      <c r="J744" s="346"/>
      <c r="K744" s="346"/>
      <c r="L744" s="346"/>
      <c r="M744" s="347"/>
      <c r="N744" s="1"/>
      <c r="O744" s="2"/>
      <c r="P744" s="194"/>
      <c r="Q744" s="343" t="str">
        <f t="shared" si="100"/>
        <v/>
      </c>
      <c r="R744" s="210" t="str">
        <f t="shared" si="101"/>
        <v/>
      </c>
      <c r="S744" s="211" t="str">
        <f t="shared" si="102"/>
        <v/>
      </c>
      <c r="T744" s="215"/>
      <c r="U744" s="213">
        <f t="shared" si="103"/>
        <v>0</v>
      </c>
      <c r="V744" s="217">
        <f t="shared" si="104"/>
        <v>0</v>
      </c>
      <c r="W744" s="215"/>
      <c r="X744" s="215"/>
      <c r="Y744" s="213" t="str">
        <f>IF(AB744="Y",COUNT(#REF!), "")</f>
        <v/>
      </c>
      <c r="Z744" s="32"/>
      <c r="AA744" s="64" t="s">
        <v>1197</v>
      </c>
      <c r="AB744" s="66" t="s">
        <v>72</v>
      </c>
      <c r="AC744" s="65">
        <v>49.713894000000003</v>
      </c>
      <c r="AD744" s="65">
        <v>-124.90911699999999</v>
      </c>
      <c r="AE744" s="65" t="s">
        <v>1198</v>
      </c>
      <c r="AF744" s="64">
        <v>8735</v>
      </c>
      <c r="AG744" s="64" t="s">
        <v>95</v>
      </c>
      <c r="AH744" s="64">
        <v>16722</v>
      </c>
      <c r="AI744" s="64">
        <v>7466</v>
      </c>
      <c r="AJ744" s="64" t="s">
        <v>62</v>
      </c>
      <c r="AK744" s="64" t="s">
        <v>57</v>
      </c>
      <c r="AL744" s="66" t="s">
        <v>62</v>
      </c>
      <c r="AM744" s="66" t="s">
        <v>63</v>
      </c>
      <c r="AN744" s="63" t="str">
        <f t="shared" si="105"/>
        <v>Lazo</v>
      </c>
      <c r="AO744" s="67" t="str">
        <f t="shared" si="106"/>
        <v>FALSE</v>
      </c>
      <c r="AP744" s="67" t="str">
        <f t="shared" si="107"/>
        <v>FALSE</v>
      </c>
    </row>
    <row r="745" spans="2:42" x14ac:dyDescent="0.25">
      <c r="B745" s="174">
        <v>8736</v>
      </c>
      <c r="C745" s="6" t="str">
        <f t="shared" si="99"/>
        <v>Denman Island</v>
      </c>
      <c r="D745" s="4" t="s">
        <v>57</v>
      </c>
      <c r="E745" s="5" t="s">
        <v>57</v>
      </c>
      <c r="F745" s="5" t="s">
        <v>62</v>
      </c>
      <c r="G745" s="5" t="s">
        <v>2561</v>
      </c>
      <c r="H745" s="5" t="s">
        <v>2547</v>
      </c>
      <c r="I745" s="299"/>
      <c r="J745" s="346"/>
      <c r="K745" s="346"/>
      <c r="L745" s="346"/>
      <c r="M745" s="347"/>
      <c r="N745" s="1"/>
      <c r="O745" s="2"/>
      <c r="P745" s="194"/>
      <c r="Q745" s="343" t="str">
        <f t="shared" si="100"/>
        <v/>
      </c>
      <c r="R745" s="210" t="str">
        <f t="shared" si="101"/>
        <v/>
      </c>
      <c r="S745" s="211" t="str">
        <f t="shared" si="102"/>
        <v/>
      </c>
      <c r="T745" s="215"/>
      <c r="U745" s="213">
        <f t="shared" si="103"/>
        <v>0</v>
      </c>
      <c r="V745" s="217">
        <f t="shared" si="104"/>
        <v>0</v>
      </c>
      <c r="W745" s="215"/>
      <c r="X745" s="215"/>
      <c r="Y745" s="213" t="str">
        <f>IF(AB745="Y",COUNT(#REF!), "")</f>
        <v/>
      </c>
      <c r="Z745" s="32"/>
      <c r="AA745" s="64" t="s">
        <v>618</v>
      </c>
      <c r="AB745" s="66" t="s">
        <v>72</v>
      </c>
      <c r="AC745" s="65">
        <v>49.535791000000003</v>
      </c>
      <c r="AD745" s="65">
        <v>-124.813115</v>
      </c>
      <c r="AE745" s="65" t="s">
        <v>619</v>
      </c>
      <c r="AF745" s="64">
        <v>8736</v>
      </c>
      <c r="AG745" s="64" t="s">
        <v>74</v>
      </c>
      <c r="AH745" s="64">
        <v>422</v>
      </c>
      <c r="AI745" s="64">
        <v>272</v>
      </c>
      <c r="AJ745" s="64" t="s">
        <v>57</v>
      </c>
      <c r="AK745" s="64" t="s">
        <v>62</v>
      </c>
      <c r="AL745" s="66" t="s">
        <v>57</v>
      </c>
      <c r="AM745" s="66" t="s">
        <v>63</v>
      </c>
      <c r="AN745" s="63" t="str">
        <f t="shared" si="105"/>
        <v>Denman Island</v>
      </c>
      <c r="AO745" s="67" t="str">
        <f t="shared" si="106"/>
        <v>FALSE</v>
      </c>
      <c r="AP745" s="67" t="str">
        <f t="shared" si="107"/>
        <v>FALSE</v>
      </c>
    </row>
    <row r="746" spans="2:42" x14ac:dyDescent="0.25">
      <c r="B746" s="174">
        <v>8737</v>
      </c>
      <c r="C746" s="6" t="str">
        <f t="shared" si="99"/>
        <v>Port Alberni</v>
      </c>
      <c r="D746" s="4" t="s">
        <v>62</v>
      </c>
      <c r="E746" s="5" t="s">
        <v>62</v>
      </c>
      <c r="F746" s="5" t="s">
        <v>62</v>
      </c>
      <c r="G746" s="5" t="s">
        <v>2557</v>
      </c>
      <c r="H746" s="5" t="s">
        <v>2547</v>
      </c>
      <c r="I746" s="299"/>
      <c r="J746" s="346"/>
      <c r="K746" s="346"/>
      <c r="L746" s="346"/>
      <c r="M746" s="347"/>
      <c r="N746" s="1"/>
      <c r="O746" s="2"/>
      <c r="P746" s="194"/>
      <c r="Q746" s="343" t="str">
        <f t="shared" si="100"/>
        <v/>
      </c>
      <c r="R746" s="210" t="str">
        <f t="shared" si="101"/>
        <v/>
      </c>
      <c r="S746" s="211" t="str">
        <f t="shared" si="102"/>
        <v/>
      </c>
      <c r="T746" s="215"/>
      <c r="U746" s="213">
        <f t="shared" si="103"/>
        <v>0</v>
      </c>
      <c r="V746" s="217">
        <f t="shared" si="104"/>
        <v>0</v>
      </c>
      <c r="W746" s="215"/>
      <c r="X746" s="215"/>
      <c r="Y746" s="213" t="str">
        <f>IF(AB746="Y",COUNT(#REF!), "")</f>
        <v/>
      </c>
      <c r="Z746" s="32"/>
      <c r="AA746" s="64" t="s">
        <v>1671</v>
      </c>
      <c r="AB746" s="66" t="s">
        <v>72</v>
      </c>
      <c r="AC746" s="65">
        <v>49.241700000000002</v>
      </c>
      <c r="AD746" s="65">
        <v>-124.80000099999999</v>
      </c>
      <c r="AE746" s="65" t="s">
        <v>1672</v>
      </c>
      <c r="AF746" s="64">
        <v>8737</v>
      </c>
      <c r="AG746" s="64" t="s">
        <v>74</v>
      </c>
      <c r="AH746" s="64">
        <v>10966</v>
      </c>
      <c r="AI746" s="64">
        <v>5274</v>
      </c>
      <c r="AJ746" s="64" t="s">
        <v>62</v>
      </c>
      <c r="AK746" s="64" t="s">
        <v>57</v>
      </c>
      <c r="AL746" s="66" t="s">
        <v>62</v>
      </c>
      <c r="AM746" s="66" t="s">
        <v>63</v>
      </c>
      <c r="AN746" s="63" t="str">
        <f t="shared" si="105"/>
        <v>Port Alberni</v>
      </c>
      <c r="AO746" s="67" t="str">
        <f t="shared" si="106"/>
        <v>FALSE</v>
      </c>
      <c r="AP746" s="67" t="str">
        <f t="shared" si="107"/>
        <v>FALSE</v>
      </c>
    </row>
    <row r="747" spans="2:42" x14ac:dyDescent="0.25">
      <c r="B747" s="174">
        <v>8739</v>
      </c>
      <c r="C747" s="6" t="str">
        <f t="shared" si="99"/>
        <v>Cherry Creek</v>
      </c>
      <c r="D747" s="4" t="s">
        <v>62</v>
      </c>
      <c r="E747" s="5" t="s">
        <v>62</v>
      </c>
      <c r="F747" s="5" t="s">
        <v>62</v>
      </c>
      <c r="G747" s="5" t="s">
        <v>2557</v>
      </c>
      <c r="H747" s="5" t="s">
        <v>2547</v>
      </c>
      <c r="I747" s="299"/>
      <c r="J747" s="346"/>
      <c r="K747" s="346"/>
      <c r="L747" s="346"/>
      <c r="M747" s="347"/>
      <c r="N747" s="1"/>
      <c r="O747" s="2"/>
      <c r="P747" s="194"/>
      <c r="Q747" s="343" t="str">
        <f t="shared" si="100"/>
        <v/>
      </c>
      <c r="R747" s="210" t="str">
        <f t="shared" si="101"/>
        <v/>
      </c>
      <c r="S747" s="211" t="str">
        <f t="shared" si="102"/>
        <v/>
      </c>
      <c r="T747" s="215"/>
      <c r="U747" s="213">
        <f t="shared" si="103"/>
        <v>0</v>
      </c>
      <c r="V747" s="217">
        <f t="shared" si="104"/>
        <v>0</v>
      </c>
      <c r="W747" s="215"/>
      <c r="X747" s="215"/>
      <c r="Y747" s="213" t="str">
        <f>IF(AB747="Y",COUNT(#REF!), "")</f>
        <v/>
      </c>
      <c r="Z747" s="32"/>
      <c r="AA747" s="64" t="s">
        <v>459</v>
      </c>
      <c r="AB747" s="66" t="s">
        <v>72</v>
      </c>
      <c r="AC747" s="65">
        <v>49.282722</v>
      </c>
      <c r="AD747" s="65">
        <v>-124.787497</v>
      </c>
      <c r="AE747" s="65" t="s">
        <v>461</v>
      </c>
      <c r="AF747" s="64">
        <v>8739</v>
      </c>
      <c r="AG747" s="64" t="s">
        <v>74</v>
      </c>
      <c r="AH747" s="64">
        <v>8294</v>
      </c>
      <c r="AI747" s="64">
        <v>3960</v>
      </c>
      <c r="AJ747" s="64" t="s">
        <v>62</v>
      </c>
      <c r="AK747" s="64" t="s">
        <v>57</v>
      </c>
      <c r="AL747" s="66" t="s">
        <v>62</v>
      </c>
      <c r="AM747" s="66" t="s">
        <v>63</v>
      </c>
      <c r="AN747" s="63" t="str">
        <f t="shared" si="105"/>
        <v>Cherry Creek</v>
      </c>
      <c r="AO747" s="67" t="str">
        <f t="shared" si="106"/>
        <v>FALSE</v>
      </c>
      <c r="AP747" s="67" t="str">
        <f t="shared" si="107"/>
        <v>FALSE</v>
      </c>
    </row>
    <row r="748" spans="2:42" x14ac:dyDescent="0.25">
      <c r="B748" s="174">
        <v>8741</v>
      </c>
      <c r="C748" s="6" t="str">
        <f t="shared" si="99"/>
        <v>Sproat Lake</v>
      </c>
      <c r="D748" s="4" t="s">
        <v>62</v>
      </c>
      <c r="E748" s="5" t="s">
        <v>62</v>
      </c>
      <c r="F748" s="5" t="s">
        <v>62</v>
      </c>
      <c r="G748" s="5" t="s">
        <v>2557</v>
      </c>
      <c r="H748" s="5" t="s">
        <v>2547</v>
      </c>
      <c r="I748" s="299"/>
      <c r="J748" s="346"/>
      <c r="K748" s="346"/>
      <c r="L748" s="346"/>
      <c r="M748" s="347"/>
      <c r="N748" s="1"/>
      <c r="O748" s="2"/>
      <c r="P748" s="194"/>
      <c r="Q748" s="343" t="str">
        <f t="shared" si="100"/>
        <v/>
      </c>
      <c r="R748" s="210" t="str">
        <f t="shared" si="101"/>
        <v/>
      </c>
      <c r="S748" s="211" t="str">
        <f t="shared" si="102"/>
        <v/>
      </c>
      <c r="T748" s="215"/>
      <c r="U748" s="213">
        <f t="shared" si="103"/>
        <v>0</v>
      </c>
      <c r="V748" s="217">
        <f t="shared" si="104"/>
        <v>0</v>
      </c>
      <c r="W748" s="215"/>
      <c r="X748" s="215"/>
      <c r="Y748" s="213" t="str">
        <f>IF(AB748="Y",COUNT(#REF!), "")</f>
        <v/>
      </c>
      <c r="Z748" s="32"/>
      <c r="AA748" s="66" t="s">
        <v>2058</v>
      </c>
      <c r="AB748" s="66" t="s">
        <v>72</v>
      </c>
      <c r="AC748" s="68">
        <v>49.276622000000003</v>
      </c>
      <c r="AD748" s="68">
        <v>-124.923621</v>
      </c>
      <c r="AE748" s="65" t="s">
        <v>2059</v>
      </c>
      <c r="AF748" s="66">
        <v>8741</v>
      </c>
      <c r="AG748" s="66" t="s">
        <v>74</v>
      </c>
      <c r="AH748" s="66">
        <v>848</v>
      </c>
      <c r="AI748" s="66">
        <v>497</v>
      </c>
      <c r="AJ748" s="66" t="s">
        <v>62</v>
      </c>
      <c r="AK748" s="66" t="s">
        <v>57</v>
      </c>
      <c r="AL748" s="66" t="s">
        <v>62</v>
      </c>
      <c r="AM748" s="66" t="s">
        <v>63</v>
      </c>
      <c r="AN748" s="63" t="str">
        <f t="shared" si="105"/>
        <v>Sproat Lake</v>
      </c>
      <c r="AO748" s="67" t="str">
        <f t="shared" si="106"/>
        <v>FALSE</v>
      </c>
      <c r="AP748" s="67" t="str">
        <f t="shared" si="107"/>
        <v>FALSE</v>
      </c>
    </row>
    <row r="749" spans="2:42" x14ac:dyDescent="0.25">
      <c r="B749" s="174">
        <v>8742</v>
      </c>
      <c r="C749" s="6" t="str">
        <f t="shared" si="99"/>
        <v>Grantham</v>
      </c>
      <c r="D749" s="4" t="s">
        <v>62</v>
      </c>
      <c r="E749" s="5" t="s">
        <v>62</v>
      </c>
      <c r="F749" s="5" t="s">
        <v>62</v>
      </c>
      <c r="G749" s="5" t="s">
        <v>2561</v>
      </c>
      <c r="H749" s="5" t="s">
        <v>2547</v>
      </c>
      <c r="I749" s="299"/>
      <c r="J749" s="346"/>
      <c r="K749" s="346"/>
      <c r="L749" s="346"/>
      <c r="M749" s="347"/>
      <c r="N749" s="1"/>
      <c r="O749" s="2"/>
      <c r="P749" s="194"/>
      <c r="Q749" s="343" t="str">
        <f t="shared" si="100"/>
        <v/>
      </c>
      <c r="R749" s="210" t="str">
        <f t="shared" si="101"/>
        <v/>
      </c>
      <c r="S749" s="211" t="str">
        <f t="shared" si="102"/>
        <v/>
      </c>
      <c r="T749" s="215"/>
      <c r="U749" s="213">
        <f t="shared" si="103"/>
        <v>0</v>
      </c>
      <c r="V749" s="217">
        <f t="shared" si="104"/>
        <v>0</v>
      </c>
      <c r="W749" s="215"/>
      <c r="X749" s="215"/>
      <c r="Y749" s="213" t="str">
        <f>IF(AB749="Y",COUNT(#REF!), "")</f>
        <v/>
      </c>
      <c r="Z749" s="32"/>
      <c r="AA749" s="66" t="s">
        <v>893</v>
      </c>
      <c r="AB749" s="64" t="s">
        <v>72</v>
      </c>
      <c r="AC749" s="68">
        <v>49.762774999999998</v>
      </c>
      <c r="AD749" s="68">
        <v>-125.02132</v>
      </c>
      <c r="AE749" s="65" t="s">
        <v>894</v>
      </c>
      <c r="AF749" s="66">
        <v>8742</v>
      </c>
      <c r="AG749" s="66" t="s">
        <v>74</v>
      </c>
      <c r="AH749" s="66">
        <v>758</v>
      </c>
      <c r="AI749" s="66">
        <v>325</v>
      </c>
      <c r="AJ749" s="66" t="s">
        <v>57</v>
      </c>
      <c r="AK749" s="66" t="s">
        <v>57</v>
      </c>
      <c r="AL749" s="66" t="s">
        <v>62</v>
      </c>
      <c r="AM749" s="66" t="s">
        <v>63</v>
      </c>
      <c r="AN749" s="63" t="str">
        <f t="shared" si="105"/>
        <v>Grantham</v>
      </c>
      <c r="AO749" s="67" t="str">
        <f t="shared" si="106"/>
        <v>FALSE</v>
      </c>
      <c r="AP749" s="67" t="str">
        <f t="shared" si="107"/>
        <v>FALSE</v>
      </c>
    </row>
    <row r="750" spans="2:42" x14ac:dyDescent="0.25">
      <c r="B750" s="174">
        <v>8743</v>
      </c>
      <c r="C750" s="6" t="str">
        <f t="shared" si="99"/>
        <v>Headquarters</v>
      </c>
      <c r="D750" s="4" t="s">
        <v>57</v>
      </c>
      <c r="E750" s="5" t="s">
        <v>57</v>
      </c>
      <c r="F750" s="5" t="s">
        <v>62</v>
      </c>
      <c r="G750" s="5" t="s">
        <v>2561</v>
      </c>
      <c r="H750" s="5" t="s">
        <v>2547</v>
      </c>
      <c r="I750" s="299"/>
      <c r="J750" s="346"/>
      <c r="K750" s="346"/>
      <c r="L750" s="346"/>
      <c r="M750" s="347"/>
      <c r="N750" s="1"/>
      <c r="O750" s="2"/>
      <c r="P750" s="194"/>
      <c r="Q750" s="343" t="str">
        <f t="shared" si="100"/>
        <v/>
      </c>
      <c r="R750" s="210" t="str">
        <f t="shared" si="101"/>
        <v/>
      </c>
      <c r="S750" s="211" t="str">
        <f t="shared" si="102"/>
        <v/>
      </c>
      <c r="T750" s="215"/>
      <c r="U750" s="213">
        <f t="shared" si="103"/>
        <v>0</v>
      </c>
      <c r="V750" s="217">
        <f t="shared" si="104"/>
        <v>0</v>
      </c>
      <c r="W750" s="215"/>
      <c r="X750" s="215"/>
      <c r="Y750" s="213" t="str">
        <f>IF(AB750="Y",COUNT(#REF!), "")</f>
        <v/>
      </c>
      <c r="Z750" s="32"/>
      <c r="AA750" s="64" t="s">
        <v>951</v>
      </c>
      <c r="AB750" s="64" t="s">
        <v>72</v>
      </c>
      <c r="AC750" s="65">
        <v>49.764648999999999</v>
      </c>
      <c r="AD750" s="65">
        <v>-125.11460599999999</v>
      </c>
      <c r="AE750" s="65" t="s">
        <v>952</v>
      </c>
      <c r="AF750" s="64">
        <v>8743</v>
      </c>
      <c r="AG750" s="64" t="s">
        <v>74</v>
      </c>
      <c r="AH750" s="64">
        <v>651</v>
      </c>
      <c r="AI750" s="64">
        <v>269</v>
      </c>
      <c r="AJ750" s="64" t="s">
        <v>57</v>
      </c>
      <c r="AK750" s="64" t="s">
        <v>57</v>
      </c>
      <c r="AL750" s="66" t="s">
        <v>57</v>
      </c>
      <c r="AM750" s="66" t="s">
        <v>63</v>
      </c>
      <c r="AN750" s="63" t="str">
        <f t="shared" si="105"/>
        <v>Headquarters</v>
      </c>
      <c r="AO750" s="67" t="str">
        <f t="shared" si="106"/>
        <v>FALSE</v>
      </c>
      <c r="AP750" s="67" t="str">
        <f t="shared" si="107"/>
        <v>FALSE</v>
      </c>
    </row>
    <row r="751" spans="2:42" x14ac:dyDescent="0.25">
      <c r="B751" s="174">
        <v>8744</v>
      </c>
      <c r="C751" s="6" t="str">
        <f t="shared" si="99"/>
        <v>Merville</v>
      </c>
      <c r="D751" s="4" t="s">
        <v>62</v>
      </c>
      <c r="E751" s="5" t="s">
        <v>62</v>
      </c>
      <c r="F751" s="5" t="s">
        <v>62</v>
      </c>
      <c r="G751" s="5" t="s">
        <v>2561</v>
      </c>
      <c r="H751" s="5" t="s">
        <v>2547</v>
      </c>
      <c r="I751" s="299"/>
      <c r="J751" s="346"/>
      <c r="K751" s="346"/>
      <c r="L751" s="346"/>
      <c r="M751" s="347"/>
      <c r="N751" s="1"/>
      <c r="O751" s="2"/>
      <c r="P751" s="194"/>
      <c r="Q751" s="343" t="str">
        <f t="shared" si="100"/>
        <v/>
      </c>
      <c r="R751" s="210" t="str">
        <f t="shared" si="101"/>
        <v/>
      </c>
      <c r="S751" s="211" t="str">
        <f t="shared" si="102"/>
        <v/>
      </c>
      <c r="T751" s="215"/>
      <c r="U751" s="213">
        <f t="shared" si="103"/>
        <v>0</v>
      </c>
      <c r="V751" s="217">
        <f t="shared" si="104"/>
        <v>0</v>
      </c>
      <c r="W751" s="215"/>
      <c r="X751" s="215"/>
      <c r="Y751" s="213" t="str">
        <f>IF(AB751="Y",COUNT(#REF!), "")</f>
        <v/>
      </c>
      <c r="Z751" s="32"/>
      <c r="AA751" s="66" t="s">
        <v>1360</v>
      </c>
      <c r="AB751" s="64" t="s">
        <v>72</v>
      </c>
      <c r="AC751" s="68">
        <v>49.784837000000003</v>
      </c>
      <c r="AD751" s="68">
        <v>-125.057337</v>
      </c>
      <c r="AE751" s="65" t="s">
        <v>1361</v>
      </c>
      <c r="AF751" s="66">
        <v>8744</v>
      </c>
      <c r="AG751" s="66" t="s">
        <v>74</v>
      </c>
      <c r="AH751" s="66">
        <v>1205</v>
      </c>
      <c r="AI751" s="66">
        <v>530</v>
      </c>
      <c r="AJ751" s="66" t="s">
        <v>62</v>
      </c>
      <c r="AK751" s="66" t="s">
        <v>57</v>
      </c>
      <c r="AL751" s="66" t="s">
        <v>57</v>
      </c>
      <c r="AM751" s="66" t="s">
        <v>63</v>
      </c>
      <c r="AN751" s="63" t="str">
        <f t="shared" si="105"/>
        <v>Merville</v>
      </c>
      <c r="AO751" s="67" t="str">
        <f t="shared" si="106"/>
        <v>FALSE</v>
      </c>
      <c r="AP751" s="67" t="str">
        <f t="shared" si="107"/>
        <v>FALSE</v>
      </c>
    </row>
    <row r="752" spans="2:42" x14ac:dyDescent="0.25">
      <c r="B752" s="174">
        <v>8745</v>
      </c>
      <c r="C752" s="6" t="str">
        <f t="shared" si="99"/>
        <v>Williams Beach</v>
      </c>
      <c r="D752" s="4" t="s">
        <v>62</v>
      </c>
      <c r="E752" s="5" t="s">
        <v>62</v>
      </c>
      <c r="F752" s="5" t="s">
        <v>62</v>
      </c>
      <c r="G752" s="5" t="s">
        <v>2561</v>
      </c>
      <c r="H752" s="5" t="s">
        <v>2547</v>
      </c>
      <c r="I752" s="299"/>
      <c r="J752" s="346"/>
      <c r="K752" s="346"/>
      <c r="L752" s="346"/>
      <c r="M752" s="347"/>
      <c r="N752" s="1"/>
      <c r="O752" s="2"/>
      <c r="P752" s="194"/>
      <c r="Q752" s="343" t="str">
        <f t="shared" si="100"/>
        <v/>
      </c>
      <c r="R752" s="210" t="str">
        <f t="shared" si="101"/>
        <v/>
      </c>
      <c r="S752" s="211" t="str">
        <f t="shared" si="102"/>
        <v/>
      </c>
      <c r="T752" s="215"/>
      <c r="U752" s="213">
        <f t="shared" si="103"/>
        <v>0</v>
      </c>
      <c r="V752" s="217">
        <f t="shared" si="104"/>
        <v>0</v>
      </c>
      <c r="W752" s="215"/>
      <c r="X752" s="215"/>
      <c r="Y752" s="213" t="str">
        <f>IF(AB752="Y",COUNT(#REF!), "")</f>
        <v/>
      </c>
      <c r="Z752" s="32"/>
      <c r="AA752" s="66" t="s">
        <v>2410</v>
      </c>
      <c r="AB752" s="66" t="s">
        <v>72</v>
      </c>
      <c r="AC752" s="68">
        <v>49.833965999999997</v>
      </c>
      <c r="AD752" s="68">
        <v>-125.060902</v>
      </c>
      <c r="AE752" s="65" t="s">
        <v>2411</v>
      </c>
      <c r="AF752" s="66">
        <v>8745</v>
      </c>
      <c r="AG752" s="66" t="s">
        <v>74</v>
      </c>
      <c r="AH752" s="66">
        <v>161</v>
      </c>
      <c r="AI752" s="66">
        <v>75</v>
      </c>
      <c r="AJ752" s="66" t="s">
        <v>57</v>
      </c>
      <c r="AK752" s="66" t="s">
        <v>57</v>
      </c>
      <c r="AL752" s="66" t="s">
        <v>62</v>
      </c>
      <c r="AM752" s="66" t="s">
        <v>63</v>
      </c>
      <c r="AN752" s="63" t="str">
        <f t="shared" si="105"/>
        <v>Williams Beach</v>
      </c>
      <c r="AO752" s="67" t="str">
        <f t="shared" si="106"/>
        <v>FALSE</v>
      </c>
      <c r="AP752" s="67" t="str">
        <f t="shared" si="107"/>
        <v>FALSE</v>
      </c>
    </row>
    <row r="753" spans="2:42" x14ac:dyDescent="0.25">
      <c r="B753" s="174">
        <v>8746</v>
      </c>
      <c r="C753" s="6" t="str">
        <f t="shared" si="99"/>
        <v>Oyster River</v>
      </c>
      <c r="D753" s="4" t="s">
        <v>62</v>
      </c>
      <c r="E753" s="5" t="s">
        <v>62</v>
      </c>
      <c r="F753" s="5" t="s">
        <v>62</v>
      </c>
      <c r="G753" s="5" t="s">
        <v>2549</v>
      </c>
      <c r="H753" s="5" t="s">
        <v>2547</v>
      </c>
      <c r="I753" s="299"/>
      <c r="J753" s="346"/>
      <c r="K753" s="346"/>
      <c r="L753" s="346"/>
      <c r="M753" s="347"/>
      <c r="N753" s="1"/>
      <c r="O753" s="2"/>
      <c r="P753" s="194"/>
      <c r="Q753" s="343" t="str">
        <f t="shared" si="100"/>
        <v/>
      </c>
      <c r="R753" s="210" t="str">
        <f t="shared" si="101"/>
        <v/>
      </c>
      <c r="S753" s="211" t="str">
        <f t="shared" si="102"/>
        <v/>
      </c>
      <c r="T753" s="215"/>
      <c r="U753" s="213">
        <f t="shared" si="103"/>
        <v>0</v>
      </c>
      <c r="V753" s="217">
        <f t="shared" si="104"/>
        <v>0</v>
      </c>
      <c r="W753" s="215"/>
      <c r="X753" s="215"/>
      <c r="Y753" s="213" t="str">
        <f>IF(AB753="Y",COUNT(#REF!), "")</f>
        <v/>
      </c>
      <c r="Z753" s="32"/>
      <c r="AA753" s="64" t="s">
        <v>1594</v>
      </c>
      <c r="AB753" s="66" t="s">
        <v>72</v>
      </c>
      <c r="AC753" s="65">
        <v>49.873750000000001</v>
      </c>
      <c r="AD753" s="65">
        <v>-125.129065</v>
      </c>
      <c r="AE753" s="65" t="s">
        <v>1595</v>
      </c>
      <c r="AF753" s="64">
        <v>8746</v>
      </c>
      <c r="AG753" s="64" t="s">
        <v>74</v>
      </c>
      <c r="AH753" s="64">
        <v>1501</v>
      </c>
      <c r="AI753" s="64">
        <v>701</v>
      </c>
      <c r="AJ753" s="64" t="s">
        <v>62</v>
      </c>
      <c r="AK753" s="64" t="s">
        <v>57</v>
      </c>
      <c r="AL753" s="66" t="s">
        <v>62</v>
      </c>
      <c r="AM753" s="66" t="s">
        <v>63</v>
      </c>
      <c r="AN753" s="63" t="str">
        <f t="shared" si="105"/>
        <v>Oyster River</v>
      </c>
      <c r="AO753" s="67" t="str">
        <f t="shared" si="106"/>
        <v>FALSE</v>
      </c>
      <c r="AP753" s="67" t="str">
        <f t="shared" si="107"/>
        <v>FALSE</v>
      </c>
    </row>
    <row r="754" spans="2:42" x14ac:dyDescent="0.25">
      <c r="B754" s="174">
        <v>8747</v>
      </c>
      <c r="C754" s="6" t="str">
        <f t="shared" si="99"/>
        <v>Saratoga Beach</v>
      </c>
      <c r="D754" s="4" t="s">
        <v>62</v>
      </c>
      <c r="E754" s="5" t="s">
        <v>62</v>
      </c>
      <c r="F754" s="5" t="s">
        <v>62</v>
      </c>
      <c r="G754" s="5" t="s">
        <v>2561</v>
      </c>
      <c r="H754" s="5" t="s">
        <v>2547</v>
      </c>
      <c r="I754" s="299"/>
      <c r="J754" s="346"/>
      <c r="K754" s="346"/>
      <c r="L754" s="346"/>
      <c r="M754" s="347"/>
      <c r="N754" s="1"/>
      <c r="O754" s="2"/>
      <c r="P754" s="194"/>
      <c r="Q754" s="343" t="str">
        <f t="shared" si="100"/>
        <v/>
      </c>
      <c r="R754" s="210" t="str">
        <f t="shared" si="101"/>
        <v/>
      </c>
      <c r="S754" s="211" t="str">
        <f t="shared" si="102"/>
        <v/>
      </c>
      <c r="T754" s="215"/>
      <c r="U754" s="213">
        <f t="shared" si="103"/>
        <v>0</v>
      </c>
      <c r="V754" s="217">
        <f t="shared" si="104"/>
        <v>0</v>
      </c>
      <c r="W754" s="215"/>
      <c r="X754" s="215"/>
      <c r="Y754" s="213" t="str">
        <f>IF(AB754="Y",COUNT(#REF!), "")</f>
        <v/>
      </c>
      <c r="Z754" s="32"/>
      <c r="AA754" s="66" t="s">
        <v>1853</v>
      </c>
      <c r="AB754" s="66" t="s">
        <v>72</v>
      </c>
      <c r="AC754" s="68">
        <v>49.859496</v>
      </c>
      <c r="AD754" s="68">
        <v>-125.11572</v>
      </c>
      <c r="AE754" s="65" t="s">
        <v>1854</v>
      </c>
      <c r="AF754" s="66">
        <v>8747</v>
      </c>
      <c r="AG754" s="66" t="s">
        <v>74</v>
      </c>
      <c r="AH754" s="66">
        <v>1501</v>
      </c>
      <c r="AI754" s="66">
        <v>701</v>
      </c>
      <c r="AJ754" s="66" t="s">
        <v>62</v>
      </c>
      <c r="AK754" s="66" t="s">
        <v>57</v>
      </c>
      <c r="AL754" s="66" t="s">
        <v>62</v>
      </c>
      <c r="AM754" s="66" t="s">
        <v>63</v>
      </c>
      <c r="AN754" s="63" t="str">
        <f t="shared" si="105"/>
        <v>Saratoga Beach</v>
      </c>
      <c r="AO754" s="67" t="str">
        <f t="shared" si="106"/>
        <v>FALSE</v>
      </c>
      <c r="AP754" s="67" t="str">
        <f t="shared" si="107"/>
        <v>FALSE</v>
      </c>
    </row>
    <row r="755" spans="2:42" x14ac:dyDescent="0.25">
      <c r="B755" s="174">
        <v>8748</v>
      </c>
      <c r="C755" s="6" t="str">
        <f t="shared" si="99"/>
        <v>Black Creek</v>
      </c>
      <c r="D755" s="4" t="s">
        <v>62</v>
      </c>
      <c r="E755" s="5" t="s">
        <v>62</v>
      </c>
      <c r="F755" s="5" t="s">
        <v>62</v>
      </c>
      <c r="G755" s="5" t="s">
        <v>2561</v>
      </c>
      <c r="H755" s="5" t="s">
        <v>2547</v>
      </c>
      <c r="I755" s="299"/>
      <c r="J755" s="346"/>
      <c r="K755" s="346"/>
      <c r="L755" s="346"/>
      <c r="M755" s="347"/>
      <c r="N755" s="1"/>
      <c r="O755" s="2"/>
      <c r="P755" s="194"/>
      <c r="Q755" s="343" t="str">
        <f t="shared" si="100"/>
        <v/>
      </c>
      <c r="R755" s="210" t="str">
        <f t="shared" si="101"/>
        <v/>
      </c>
      <c r="S755" s="211" t="str">
        <f t="shared" si="102"/>
        <v/>
      </c>
      <c r="T755" s="215"/>
      <c r="U755" s="213">
        <f t="shared" si="103"/>
        <v>0</v>
      </c>
      <c r="V755" s="217">
        <f t="shared" si="104"/>
        <v>0</v>
      </c>
      <c r="W755" s="215"/>
      <c r="X755" s="215"/>
      <c r="Y755" s="213" t="str">
        <f>IF(AB755="Y",COUNT(#REF!), "")</f>
        <v/>
      </c>
      <c r="Z755" s="32"/>
      <c r="AA755" s="66" t="s">
        <v>250</v>
      </c>
      <c r="AB755" s="66" t="s">
        <v>72</v>
      </c>
      <c r="AC755" s="68">
        <v>49.836866999999998</v>
      </c>
      <c r="AD755" s="68">
        <v>-125.132113</v>
      </c>
      <c r="AE755" s="65" t="s">
        <v>252</v>
      </c>
      <c r="AF755" s="66">
        <v>8748</v>
      </c>
      <c r="AG755" s="66" t="s">
        <v>74</v>
      </c>
      <c r="AH755" s="66">
        <v>944</v>
      </c>
      <c r="AI755" s="66">
        <v>409</v>
      </c>
      <c r="AJ755" s="66" t="s">
        <v>57</v>
      </c>
      <c r="AK755" s="66" t="s">
        <v>57</v>
      </c>
      <c r="AL755" s="66" t="s">
        <v>62</v>
      </c>
      <c r="AM755" s="66" t="s">
        <v>63</v>
      </c>
      <c r="AN755" s="63" t="str">
        <f t="shared" si="105"/>
        <v>Black Creek</v>
      </c>
      <c r="AO755" s="67" t="str">
        <f t="shared" si="106"/>
        <v>FALSE</v>
      </c>
      <c r="AP755" s="67" t="str">
        <f t="shared" si="107"/>
        <v>FALSE</v>
      </c>
    </row>
    <row r="756" spans="2:42" x14ac:dyDescent="0.25">
      <c r="B756" s="174">
        <v>8750</v>
      </c>
      <c r="C756" s="6" t="str">
        <f t="shared" si="99"/>
        <v>Shelter Point</v>
      </c>
      <c r="D756" s="4" t="s">
        <v>62</v>
      </c>
      <c r="E756" s="5" t="s">
        <v>62</v>
      </c>
      <c r="F756" s="5" t="s">
        <v>62</v>
      </c>
      <c r="G756" s="5" t="s">
        <v>2549</v>
      </c>
      <c r="H756" s="5" t="s">
        <v>2547</v>
      </c>
      <c r="I756" s="299"/>
      <c r="J756" s="346"/>
      <c r="K756" s="346"/>
      <c r="L756" s="346"/>
      <c r="M756" s="347"/>
      <c r="N756" s="1"/>
      <c r="O756" s="2"/>
      <c r="P756" s="194"/>
      <c r="Q756" s="343" t="str">
        <f t="shared" si="100"/>
        <v/>
      </c>
      <c r="R756" s="210" t="str">
        <f t="shared" si="101"/>
        <v/>
      </c>
      <c r="S756" s="211" t="str">
        <f t="shared" si="102"/>
        <v/>
      </c>
      <c r="T756" s="215"/>
      <c r="U756" s="213">
        <f t="shared" si="103"/>
        <v>0</v>
      </c>
      <c r="V756" s="217">
        <f t="shared" si="104"/>
        <v>0</v>
      </c>
      <c r="W756" s="215"/>
      <c r="X756" s="215"/>
      <c r="Y756" s="213" t="str">
        <f>IF(AB756="Y",COUNT(#REF!), "")</f>
        <v/>
      </c>
      <c r="Z756" s="32"/>
      <c r="AA756" s="64" t="s">
        <v>1918</v>
      </c>
      <c r="AB756" s="66" t="s">
        <v>72</v>
      </c>
      <c r="AC756" s="65">
        <v>49.940278999999997</v>
      </c>
      <c r="AD756" s="65">
        <v>-125.190691</v>
      </c>
      <c r="AE756" s="65" t="s">
        <v>1919</v>
      </c>
      <c r="AF756" s="64">
        <v>8750</v>
      </c>
      <c r="AG756" s="64" t="s">
        <v>95</v>
      </c>
      <c r="AH756" s="64">
        <v>253</v>
      </c>
      <c r="AI756" s="64">
        <v>126</v>
      </c>
      <c r="AJ756" s="64" t="s">
        <v>62</v>
      </c>
      <c r="AK756" s="64" t="s">
        <v>57</v>
      </c>
      <c r="AL756" s="66" t="s">
        <v>62</v>
      </c>
      <c r="AM756" s="66" t="s">
        <v>63</v>
      </c>
      <c r="AN756" s="63" t="str">
        <f t="shared" si="105"/>
        <v>Shelter Point</v>
      </c>
      <c r="AO756" s="67" t="str">
        <f t="shared" si="106"/>
        <v>FALSE</v>
      </c>
      <c r="AP756" s="67" t="str">
        <f t="shared" si="107"/>
        <v>FALSE</v>
      </c>
    </row>
    <row r="757" spans="2:42" x14ac:dyDescent="0.25">
      <c r="B757" s="174">
        <v>8751</v>
      </c>
      <c r="C757" s="6" t="str">
        <f t="shared" si="99"/>
        <v>Ocean Grove</v>
      </c>
      <c r="D757" s="4" t="s">
        <v>62</v>
      </c>
      <c r="E757" s="5" t="s">
        <v>62</v>
      </c>
      <c r="F757" s="5" t="s">
        <v>62</v>
      </c>
      <c r="G757" s="5" t="s">
        <v>2549</v>
      </c>
      <c r="H757" s="5" t="s">
        <v>2547</v>
      </c>
      <c r="I757" s="299"/>
      <c r="J757" s="346"/>
      <c r="K757" s="346"/>
      <c r="L757" s="346"/>
      <c r="M757" s="347"/>
      <c r="N757" s="1"/>
      <c r="O757" s="2"/>
      <c r="P757" s="194"/>
      <c r="Q757" s="343" t="str">
        <f t="shared" si="100"/>
        <v/>
      </c>
      <c r="R757" s="210" t="str">
        <f t="shared" si="101"/>
        <v/>
      </c>
      <c r="S757" s="211" t="str">
        <f t="shared" si="102"/>
        <v/>
      </c>
      <c r="T757" s="215"/>
      <c r="U757" s="213">
        <f t="shared" si="103"/>
        <v>0</v>
      </c>
      <c r="V757" s="217">
        <f t="shared" si="104"/>
        <v>0</v>
      </c>
      <c r="W757" s="215"/>
      <c r="X757" s="215"/>
      <c r="Y757" s="213" t="str">
        <f>IF(AB757="Y",COUNT(#REF!), "")</f>
        <v/>
      </c>
      <c r="Z757" s="32"/>
      <c r="AA757" s="66" t="s">
        <v>1542</v>
      </c>
      <c r="AB757" s="66" t="s">
        <v>72</v>
      </c>
      <c r="AC757" s="68">
        <v>49.952388999999997</v>
      </c>
      <c r="AD757" s="68">
        <v>-125.201527</v>
      </c>
      <c r="AE757" s="65" t="s">
        <v>1543</v>
      </c>
      <c r="AF757" s="66">
        <v>8751</v>
      </c>
      <c r="AG757" s="66" t="s">
        <v>95</v>
      </c>
      <c r="AH757" s="66">
        <v>17608</v>
      </c>
      <c r="AI757" s="66">
        <v>7587</v>
      </c>
      <c r="AJ757" s="66" t="s">
        <v>62</v>
      </c>
      <c r="AK757" s="66" t="s">
        <v>57</v>
      </c>
      <c r="AL757" s="66" t="s">
        <v>62</v>
      </c>
      <c r="AM757" s="66" t="s">
        <v>63</v>
      </c>
      <c r="AN757" s="63" t="str">
        <f t="shared" si="105"/>
        <v>Ocean Grove</v>
      </c>
      <c r="AO757" s="67" t="str">
        <f t="shared" si="106"/>
        <v>FALSE</v>
      </c>
      <c r="AP757" s="67" t="str">
        <f t="shared" si="107"/>
        <v>FALSE</v>
      </c>
    </row>
    <row r="758" spans="2:42" x14ac:dyDescent="0.25">
      <c r="B758" s="174">
        <v>8752</v>
      </c>
      <c r="C758" s="6" t="str">
        <f t="shared" si="99"/>
        <v>Campbell River</v>
      </c>
      <c r="D758" s="4" t="s">
        <v>62</v>
      </c>
      <c r="E758" s="5" t="s">
        <v>62</v>
      </c>
      <c r="F758" s="5" t="s">
        <v>62</v>
      </c>
      <c r="G758" s="5" t="s">
        <v>2549</v>
      </c>
      <c r="H758" s="5" t="s">
        <v>2547</v>
      </c>
      <c r="I758" s="299"/>
      <c r="J758" s="346"/>
      <c r="K758" s="346"/>
      <c r="L758" s="346"/>
      <c r="M758" s="347"/>
      <c r="N758" s="1"/>
      <c r="O758" s="2"/>
      <c r="P758" s="194"/>
      <c r="Q758" s="343" t="str">
        <f t="shared" si="100"/>
        <v/>
      </c>
      <c r="R758" s="210" t="str">
        <f t="shared" si="101"/>
        <v/>
      </c>
      <c r="S758" s="211" t="str">
        <f t="shared" si="102"/>
        <v/>
      </c>
      <c r="T758" s="215"/>
      <c r="U758" s="213">
        <f t="shared" si="103"/>
        <v>0</v>
      </c>
      <c r="V758" s="217">
        <f t="shared" si="104"/>
        <v>0</v>
      </c>
      <c r="W758" s="215"/>
      <c r="X758" s="215"/>
      <c r="Y758" s="213" t="str">
        <f>IF(AB758="Y",COUNT(#REF!), "")</f>
        <v/>
      </c>
      <c r="Z758" s="32"/>
      <c r="AA758" s="64" t="s">
        <v>383</v>
      </c>
      <c r="AB758" s="66" t="s">
        <v>72</v>
      </c>
      <c r="AC758" s="65">
        <v>50.016666999999998</v>
      </c>
      <c r="AD758" s="65">
        <v>-125.241668</v>
      </c>
      <c r="AE758" s="65" t="s">
        <v>384</v>
      </c>
      <c r="AF758" s="64">
        <v>8752</v>
      </c>
      <c r="AG758" s="64" t="s">
        <v>95</v>
      </c>
      <c r="AH758" s="64"/>
      <c r="AI758" s="64"/>
      <c r="AJ758" s="64" t="s">
        <v>57</v>
      </c>
      <c r="AK758" s="64" t="s">
        <v>57</v>
      </c>
      <c r="AL758" s="66" t="s">
        <v>62</v>
      </c>
      <c r="AM758" s="66" t="s">
        <v>63</v>
      </c>
      <c r="AN758" s="63" t="str">
        <f t="shared" si="105"/>
        <v>Campbell River</v>
      </c>
      <c r="AO758" s="67" t="str">
        <f t="shared" si="106"/>
        <v>FALSE</v>
      </c>
      <c r="AP758" s="67" t="str">
        <f t="shared" si="107"/>
        <v>FALSE</v>
      </c>
    </row>
    <row r="759" spans="2:42" x14ac:dyDescent="0.25">
      <c r="B759" s="174">
        <v>8754</v>
      </c>
      <c r="C759" s="6" t="str">
        <f t="shared" si="99"/>
        <v>Quathiaski Cove</v>
      </c>
      <c r="D759" s="4" t="s">
        <v>57</v>
      </c>
      <c r="E759" s="5" t="s">
        <v>57</v>
      </c>
      <c r="F759" s="5" t="s">
        <v>62</v>
      </c>
      <c r="G759" s="5" t="s">
        <v>2549</v>
      </c>
      <c r="H759" s="5" t="s">
        <v>2547</v>
      </c>
      <c r="I759" s="299"/>
      <c r="J759" s="346"/>
      <c r="K759" s="346"/>
      <c r="L759" s="346"/>
      <c r="M759" s="347"/>
      <c r="N759" s="1"/>
      <c r="O759" s="2"/>
      <c r="P759" s="194"/>
      <c r="Q759" s="343" t="str">
        <f t="shared" si="100"/>
        <v/>
      </c>
      <c r="R759" s="210" t="str">
        <f t="shared" si="101"/>
        <v/>
      </c>
      <c r="S759" s="211" t="str">
        <f t="shared" si="102"/>
        <v/>
      </c>
      <c r="T759" s="215"/>
      <c r="U759" s="213">
        <f t="shared" si="103"/>
        <v>0</v>
      </c>
      <c r="V759" s="217">
        <f t="shared" si="104"/>
        <v>0</v>
      </c>
      <c r="W759" s="215"/>
      <c r="X759" s="215"/>
      <c r="Y759" s="213" t="str">
        <f>IF(AB759="Y",COUNT(#REF!), "")</f>
        <v/>
      </c>
      <c r="Z759" s="32"/>
      <c r="AA759" s="66" t="s">
        <v>1726</v>
      </c>
      <c r="AB759" s="64" t="s">
        <v>72</v>
      </c>
      <c r="AC759" s="68">
        <v>50.045420999999997</v>
      </c>
      <c r="AD759" s="68">
        <v>-125.21034299999999</v>
      </c>
      <c r="AE759" s="65" t="s">
        <v>1727</v>
      </c>
      <c r="AF759" s="66">
        <v>8754</v>
      </c>
      <c r="AG759" s="66" t="s">
        <v>74</v>
      </c>
      <c r="AH759" s="66">
        <v>6241</v>
      </c>
      <c r="AI759" s="66">
        <v>3178</v>
      </c>
      <c r="AJ759" s="66" t="s">
        <v>62</v>
      </c>
      <c r="AK759" s="66" t="s">
        <v>57</v>
      </c>
      <c r="AL759" s="66" t="s">
        <v>62</v>
      </c>
      <c r="AM759" s="66" t="s">
        <v>63</v>
      </c>
      <c r="AN759" s="63" t="str">
        <f t="shared" si="105"/>
        <v>Quathiaski Cove</v>
      </c>
      <c r="AO759" s="67" t="str">
        <f t="shared" si="106"/>
        <v>FALSE</v>
      </c>
      <c r="AP759" s="67" t="str">
        <f t="shared" si="107"/>
        <v>FALSE</v>
      </c>
    </row>
    <row r="760" spans="2:42" x14ac:dyDescent="0.25">
      <c r="B760" s="174">
        <v>8755</v>
      </c>
      <c r="C760" s="6" t="str">
        <f t="shared" si="99"/>
        <v>Heriot Bay</v>
      </c>
      <c r="D760" s="4" t="s">
        <v>57</v>
      </c>
      <c r="E760" s="5" t="s">
        <v>57</v>
      </c>
      <c r="F760" s="5" t="s">
        <v>62</v>
      </c>
      <c r="G760" s="5" t="s">
        <v>2549</v>
      </c>
      <c r="H760" s="5" t="s">
        <v>2547</v>
      </c>
      <c r="I760" s="299"/>
      <c r="J760" s="346"/>
      <c r="K760" s="346"/>
      <c r="L760" s="346"/>
      <c r="M760" s="347"/>
      <c r="N760" s="1"/>
      <c r="O760" s="2"/>
      <c r="P760" s="194"/>
      <c r="Q760" s="343" t="str">
        <f t="shared" si="100"/>
        <v/>
      </c>
      <c r="R760" s="210" t="str">
        <f t="shared" si="101"/>
        <v/>
      </c>
      <c r="S760" s="211" t="str">
        <f t="shared" si="102"/>
        <v/>
      </c>
      <c r="T760" s="215"/>
      <c r="U760" s="213">
        <f t="shared" si="103"/>
        <v>0</v>
      </c>
      <c r="V760" s="217">
        <f t="shared" si="104"/>
        <v>0</v>
      </c>
      <c r="W760" s="215"/>
      <c r="X760" s="215"/>
      <c r="Y760" s="213" t="str">
        <f>IF(AB760="Y",COUNT(#REF!), "")</f>
        <v/>
      </c>
      <c r="Z760" s="32"/>
      <c r="AA760" s="66" t="s">
        <v>961</v>
      </c>
      <c r="AB760" s="64" t="s">
        <v>72</v>
      </c>
      <c r="AC760" s="68">
        <v>50.100242000000001</v>
      </c>
      <c r="AD760" s="68">
        <v>-125.21273100000001</v>
      </c>
      <c r="AE760" s="65" t="s">
        <v>962</v>
      </c>
      <c r="AF760" s="66">
        <v>8755</v>
      </c>
      <c r="AG760" s="66" t="s">
        <v>74</v>
      </c>
      <c r="AH760" s="66">
        <v>812</v>
      </c>
      <c r="AI760" s="66">
        <v>427</v>
      </c>
      <c r="AJ760" s="66" t="s">
        <v>57</v>
      </c>
      <c r="AK760" s="66" t="s">
        <v>62</v>
      </c>
      <c r="AL760" s="66" t="s">
        <v>57</v>
      </c>
      <c r="AM760" s="66" t="s">
        <v>63</v>
      </c>
      <c r="AN760" s="63" t="str">
        <f t="shared" si="105"/>
        <v>Heriot Bay</v>
      </c>
      <c r="AO760" s="67" t="str">
        <f t="shared" si="106"/>
        <v>FALSE</v>
      </c>
      <c r="AP760" s="67" t="str">
        <f t="shared" si="107"/>
        <v>FALSE</v>
      </c>
    </row>
    <row r="761" spans="2:42" x14ac:dyDescent="0.25">
      <c r="B761" s="174">
        <v>8756</v>
      </c>
      <c r="C761" s="6" t="str">
        <f t="shared" si="99"/>
        <v>Yaculta*</v>
      </c>
      <c r="D761" s="4" t="s">
        <v>57</v>
      </c>
      <c r="E761" s="5" t="s">
        <v>57</v>
      </c>
      <c r="F761" s="5" t="s">
        <v>62</v>
      </c>
      <c r="G761" s="5" t="s">
        <v>2549</v>
      </c>
      <c r="H761" s="5" t="s">
        <v>2547</v>
      </c>
      <c r="I761" s="299"/>
      <c r="J761" s="346"/>
      <c r="K761" s="346"/>
      <c r="L761" s="346"/>
      <c r="M761" s="347"/>
      <c r="N761" s="1"/>
      <c r="O761" s="2"/>
      <c r="P761" s="194"/>
      <c r="Q761" s="343" t="str">
        <f t="shared" si="100"/>
        <v/>
      </c>
      <c r="R761" s="210" t="str">
        <f t="shared" si="101"/>
        <v/>
      </c>
      <c r="S761" s="211" t="str">
        <f t="shared" si="102"/>
        <v/>
      </c>
      <c r="T761" s="215"/>
      <c r="U761" s="213">
        <f t="shared" si="103"/>
        <v>0</v>
      </c>
      <c r="V761" s="217">
        <f t="shared" si="104"/>
        <v>0</v>
      </c>
      <c r="W761" s="215"/>
      <c r="X761" s="215"/>
      <c r="Y761" s="213">
        <f>IF(AB761="Y",COUNT(#REF!), "")</f>
        <v>0</v>
      </c>
      <c r="Z761" s="32"/>
      <c r="AA761" s="66" t="s">
        <v>2458</v>
      </c>
      <c r="AB761" s="64" t="s">
        <v>59</v>
      </c>
      <c r="AC761" s="68">
        <v>50.021695999999999</v>
      </c>
      <c r="AD761" s="68">
        <v>-125.194987</v>
      </c>
      <c r="AE761" s="65" t="s">
        <v>2459</v>
      </c>
      <c r="AF761" s="66">
        <v>8756</v>
      </c>
      <c r="AG761" s="66" t="s">
        <v>66</v>
      </c>
      <c r="AH761" s="66">
        <v>6241</v>
      </c>
      <c r="AI761" s="66">
        <v>3178</v>
      </c>
      <c r="AJ761" s="66" t="s">
        <v>62</v>
      </c>
      <c r="AK761" s="66" t="s">
        <v>57</v>
      </c>
      <c r="AL761" s="66" t="s">
        <v>62</v>
      </c>
      <c r="AM761" s="66" t="s">
        <v>63</v>
      </c>
      <c r="AN761" s="63" t="str">
        <f t="shared" si="105"/>
        <v>Yaculta*</v>
      </c>
      <c r="AO761" s="67" t="str">
        <f t="shared" si="106"/>
        <v>FALSE</v>
      </c>
      <c r="AP761" s="67" t="str">
        <f t="shared" si="107"/>
        <v>FALSE</v>
      </c>
    </row>
    <row r="762" spans="2:42" x14ac:dyDescent="0.25">
      <c r="B762" s="174">
        <v>8757</v>
      </c>
      <c r="C762" s="6" t="str">
        <f t="shared" si="99"/>
        <v>Sayward</v>
      </c>
      <c r="D762" s="4" t="s">
        <v>57</v>
      </c>
      <c r="E762" s="5" t="s">
        <v>62</v>
      </c>
      <c r="F762" s="5" t="s">
        <v>62</v>
      </c>
      <c r="G762" s="5" t="s">
        <v>2549</v>
      </c>
      <c r="H762" s="5" t="s">
        <v>2547</v>
      </c>
      <c r="I762" s="299"/>
      <c r="J762" s="346"/>
      <c r="K762" s="346"/>
      <c r="L762" s="346"/>
      <c r="M762" s="347"/>
      <c r="N762" s="1"/>
      <c r="O762" s="2"/>
      <c r="P762" s="194"/>
      <c r="Q762" s="343" t="str">
        <f t="shared" si="100"/>
        <v/>
      </c>
      <c r="R762" s="210" t="str">
        <f t="shared" si="101"/>
        <v/>
      </c>
      <c r="S762" s="211" t="str">
        <f t="shared" si="102"/>
        <v/>
      </c>
      <c r="T762" s="215"/>
      <c r="U762" s="213">
        <f t="shared" si="103"/>
        <v>0</v>
      </c>
      <c r="V762" s="217">
        <f t="shared" si="104"/>
        <v>0</v>
      </c>
      <c r="W762" s="215"/>
      <c r="X762" s="215"/>
      <c r="Y762" s="213" t="str">
        <f>IF(AB762="Y",COUNT(#REF!), "")</f>
        <v/>
      </c>
      <c r="Z762" s="32"/>
      <c r="AA762" s="64" t="s">
        <v>1867</v>
      </c>
      <c r="AB762" s="64" t="s">
        <v>72</v>
      </c>
      <c r="AC762" s="65">
        <v>50.377035999999997</v>
      </c>
      <c r="AD762" s="65">
        <v>-125.951954</v>
      </c>
      <c r="AE762" s="65" t="s">
        <v>1868</v>
      </c>
      <c r="AF762" s="64">
        <v>8757</v>
      </c>
      <c r="AG762" s="64" t="s">
        <v>74</v>
      </c>
      <c r="AH762" s="64">
        <v>286</v>
      </c>
      <c r="AI762" s="64">
        <v>164</v>
      </c>
      <c r="AJ762" s="64" t="s">
        <v>57</v>
      </c>
      <c r="AK762" s="64" t="s">
        <v>62</v>
      </c>
      <c r="AL762" s="66" t="s">
        <v>62</v>
      </c>
      <c r="AM762" s="66" t="s">
        <v>63</v>
      </c>
      <c r="AN762" s="63" t="str">
        <f t="shared" si="105"/>
        <v>Sayward</v>
      </c>
      <c r="AO762" s="67" t="str">
        <f t="shared" si="106"/>
        <v>FALSE</v>
      </c>
      <c r="AP762" s="67" t="str">
        <f t="shared" si="107"/>
        <v>FALSE</v>
      </c>
    </row>
    <row r="763" spans="2:42" x14ac:dyDescent="0.25">
      <c r="B763" s="174">
        <v>8758</v>
      </c>
      <c r="C763" s="6" t="str">
        <f t="shared" si="99"/>
        <v>Bliss Landing</v>
      </c>
      <c r="D763" s="4" t="s">
        <v>57</v>
      </c>
      <c r="E763" s="5" t="s">
        <v>57</v>
      </c>
      <c r="F763" s="5" t="s">
        <v>57</v>
      </c>
      <c r="G763" s="5" t="s">
        <v>2548</v>
      </c>
      <c r="H763" s="5" t="s">
        <v>2547</v>
      </c>
      <c r="I763" s="299"/>
      <c r="J763" s="346"/>
      <c r="K763" s="346"/>
      <c r="L763" s="346"/>
      <c r="M763" s="347"/>
      <c r="N763" s="1"/>
      <c r="O763" s="2"/>
      <c r="P763" s="194"/>
      <c r="Q763" s="343" t="str">
        <f t="shared" si="100"/>
        <v/>
      </c>
      <c r="R763" s="210" t="str">
        <f t="shared" si="101"/>
        <v/>
      </c>
      <c r="S763" s="211" t="str">
        <f t="shared" si="102"/>
        <v/>
      </c>
      <c r="T763" s="215"/>
      <c r="U763" s="213">
        <f t="shared" si="103"/>
        <v>0</v>
      </c>
      <c r="V763" s="217">
        <f t="shared" si="104"/>
        <v>0</v>
      </c>
      <c r="W763" s="215"/>
      <c r="X763" s="215"/>
      <c r="Y763" s="213" t="str">
        <f>IF(AB763="Y",COUNT(#REF!), "")</f>
        <v/>
      </c>
      <c r="Z763" s="32"/>
      <c r="AA763" s="64" t="s">
        <v>267</v>
      </c>
      <c r="AB763" s="64" t="s">
        <v>72</v>
      </c>
      <c r="AC763" s="65">
        <v>50.036566000000001</v>
      </c>
      <c r="AD763" s="65">
        <v>-124.81633600000001</v>
      </c>
      <c r="AE763" s="65" t="s">
        <v>268</v>
      </c>
      <c r="AF763" s="64">
        <v>8758</v>
      </c>
      <c r="AG763" s="64" t="s">
        <v>74</v>
      </c>
      <c r="AH763" s="64">
        <v>76</v>
      </c>
      <c r="AI763" s="64">
        <v>201</v>
      </c>
      <c r="AJ763" s="64" t="s">
        <v>57</v>
      </c>
      <c r="AK763" s="64" t="s">
        <v>62</v>
      </c>
      <c r="AL763" s="66" t="s">
        <v>62</v>
      </c>
      <c r="AM763" s="66" t="s">
        <v>63</v>
      </c>
      <c r="AN763" s="63" t="str">
        <f t="shared" si="105"/>
        <v>Bliss Landing</v>
      </c>
      <c r="AO763" s="67" t="str">
        <f t="shared" si="106"/>
        <v>FALSE</v>
      </c>
      <c r="AP763" s="67" t="str">
        <f t="shared" si="107"/>
        <v>FALSE</v>
      </c>
    </row>
    <row r="764" spans="2:42" x14ac:dyDescent="0.25">
      <c r="B764" s="174">
        <v>8759</v>
      </c>
      <c r="C764" s="6" t="str">
        <f t="shared" si="99"/>
        <v>Refuge Cove</v>
      </c>
      <c r="D764" s="4" t="s">
        <v>57</v>
      </c>
      <c r="E764" s="5" t="s">
        <v>57</v>
      </c>
      <c r="F764" s="5" t="s">
        <v>57</v>
      </c>
      <c r="G764" s="5" t="s">
        <v>2549</v>
      </c>
      <c r="H764" s="5" t="s">
        <v>2547</v>
      </c>
      <c r="I764" s="299"/>
      <c r="J764" s="346"/>
      <c r="K764" s="346"/>
      <c r="L764" s="346"/>
      <c r="M764" s="347"/>
      <c r="N764" s="1"/>
      <c r="O764" s="2"/>
      <c r="P764" s="194"/>
      <c r="Q764" s="343" t="str">
        <f t="shared" si="100"/>
        <v/>
      </c>
      <c r="R764" s="210" t="str">
        <f t="shared" si="101"/>
        <v/>
      </c>
      <c r="S764" s="211" t="str">
        <f t="shared" si="102"/>
        <v/>
      </c>
      <c r="T764" s="215"/>
      <c r="U764" s="213">
        <f t="shared" si="103"/>
        <v>0</v>
      </c>
      <c r="V764" s="217">
        <f t="shared" si="104"/>
        <v>0</v>
      </c>
      <c r="W764" s="215"/>
      <c r="X764" s="215"/>
      <c r="Y764" s="213" t="str">
        <f>IF(AB764="Y",COUNT(#REF!), "")</f>
        <v/>
      </c>
      <c r="Z764" s="32"/>
      <c r="AA764" s="66" t="s">
        <v>1762</v>
      </c>
      <c r="AB764" s="64" t="s">
        <v>72</v>
      </c>
      <c r="AC764" s="68">
        <v>50.1237487</v>
      </c>
      <c r="AD764" s="68">
        <v>-124.8390156</v>
      </c>
      <c r="AE764" s="65" t="s">
        <v>1763</v>
      </c>
      <c r="AF764" s="66">
        <v>8759</v>
      </c>
      <c r="AG764" s="66" t="s">
        <v>74</v>
      </c>
      <c r="AH764" s="66">
        <v>6</v>
      </c>
      <c r="AI764" s="66">
        <v>20</v>
      </c>
      <c r="AJ764" s="66" t="s">
        <v>57</v>
      </c>
      <c r="AK764" s="66" t="s">
        <v>62</v>
      </c>
      <c r="AL764" s="66" t="s">
        <v>62</v>
      </c>
      <c r="AM764" s="66" t="s">
        <v>63</v>
      </c>
      <c r="AN764" s="63" t="str">
        <f t="shared" si="105"/>
        <v>Refuge Cove</v>
      </c>
      <c r="AO764" s="67" t="str">
        <f t="shared" si="106"/>
        <v>FALSE</v>
      </c>
      <c r="AP764" s="67" t="str">
        <f t="shared" si="107"/>
        <v>FALSE</v>
      </c>
    </row>
    <row r="765" spans="2:42" x14ac:dyDescent="0.25">
      <c r="B765" s="174">
        <v>8760</v>
      </c>
      <c r="C765" s="6" t="str">
        <f t="shared" si="99"/>
        <v>Brem River*</v>
      </c>
      <c r="D765" s="4" t="s">
        <v>57</v>
      </c>
      <c r="E765" s="5" t="s">
        <v>57</v>
      </c>
      <c r="F765" s="5" t="s">
        <v>57</v>
      </c>
      <c r="G765" s="5" t="s">
        <v>2549</v>
      </c>
      <c r="H765" s="5" t="s">
        <v>2547</v>
      </c>
      <c r="I765" s="299"/>
      <c r="J765" s="346"/>
      <c r="K765" s="346"/>
      <c r="L765" s="346"/>
      <c r="M765" s="347"/>
      <c r="N765" s="1"/>
      <c r="O765" s="2"/>
      <c r="P765" s="194"/>
      <c r="Q765" s="343" t="str">
        <f t="shared" si="100"/>
        <v/>
      </c>
      <c r="R765" s="210" t="str">
        <f t="shared" si="101"/>
        <v/>
      </c>
      <c r="S765" s="211" t="str">
        <f t="shared" si="102"/>
        <v/>
      </c>
      <c r="T765" s="215"/>
      <c r="U765" s="213">
        <f t="shared" si="103"/>
        <v>0</v>
      </c>
      <c r="V765" s="217">
        <f t="shared" si="104"/>
        <v>0</v>
      </c>
      <c r="W765" s="215"/>
      <c r="X765" s="215"/>
      <c r="Y765" s="213">
        <f>IF(AB765="Y",COUNT(#REF!), "")</f>
        <v>0</v>
      </c>
      <c r="Z765" s="32"/>
      <c r="AA765" s="66" t="s">
        <v>318</v>
      </c>
      <c r="AB765" s="64" t="s">
        <v>59</v>
      </c>
      <c r="AC765" s="68">
        <v>50.439183</v>
      </c>
      <c r="AD765" s="68">
        <v>-124.671339</v>
      </c>
      <c r="AE765" s="65" t="s">
        <v>319</v>
      </c>
      <c r="AF765" s="66">
        <v>8760</v>
      </c>
      <c r="AG765" s="66" t="s">
        <v>66</v>
      </c>
      <c r="AH765" s="66">
        <v>6</v>
      </c>
      <c r="AI765" s="66">
        <v>20</v>
      </c>
      <c r="AJ765" s="66" t="s">
        <v>57</v>
      </c>
      <c r="AK765" s="66" t="s">
        <v>62</v>
      </c>
      <c r="AL765" s="66" t="s">
        <v>57</v>
      </c>
      <c r="AM765" s="66" t="s">
        <v>63</v>
      </c>
      <c r="AN765" s="63" t="str">
        <f t="shared" si="105"/>
        <v>Brem River*</v>
      </c>
      <c r="AO765" s="67" t="str">
        <f t="shared" si="106"/>
        <v>FALSE</v>
      </c>
      <c r="AP765" s="67" t="str">
        <f t="shared" si="107"/>
        <v>FALSE</v>
      </c>
    </row>
    <row r="766" spans="2:42" x14ac:dyDescent="0.25">
      <c r="B766" s="174">
        <v>8761</v>
      </c>
      <c r="C766" s="6" t="str">
        <f t="shared" si="99"/>
        <v>Big Bay</v>
      </c>
      <c r="D766" s="4" t="s">
        <v>57</v>
      </c>
      <c r="E766" s="5" t="s">
        <v>57</v>
      </c>
      <c r="F766" s="5" t="s">
        <v>62</v>
      </c>
      <c r="G766" s="5" t="s">
        <v>2549</v>
      </c>
      <c r="H766" s="5" t="s">
        <v>2547</v>
      </c>
      <c r="I766" s="299"/>
      <c r="J766" s="346"/>
      <c r="K766" s="346"/>
      <c r="L766" s="346"/>
      <c r="M766" s="347"/>
      <c r="N766" s="1"/>
      <c r="O766" s="2"/>
      <c r="P766" s="194"/>
      <c r="Q766" s="343" t="str">
        <f t="shared" si="100"/>
        <v/>
      </c>
      <c r="R766" s="210" t="str">
        <f t="shared" si="101"/>
        <v/>
      </c>
      <c r="S766" s="211" t="str">
        <f t="shared" si="102"/>
        <v/>
      </c>
      <c r="T766" s="215"/>
      <c r="U766" s="213">
        <f t="shared" si="103"/>
        <v>0</v>
      </c>
      <c r="V766" s="217">
        <f t="shared" si="104"/>
        <v>0</v>
      </c>
      <c r="W766" s="215"/>
      <c r="X766" s="215"/>
      <c r="Y766" s="213" t="str">
        <f>IF(AB766="Y",COUNT(#REF!), "")</f>
        <v/>
      </c>
      <c r="Z766" s="32"/>
      <c r="AA766" s="64" t="s">
        <v>236</v>
      </c>
      <c r="AB766" s="64" t="s">
        <v>72</v>
      </c>
      <c r="AC766" s="65">
        <v>50.397215000000003</v>
      </c>
      <c r="AD766" s="65">
        <v>-125.13525799999999</v>
      </c>
      <c r="AE766" s="65" t="s">
        <v>237</v>
      </c>
      <c r="AF766" s="64">
        <v>8761</v>
      </c>
      <c r="AG766" s="64" t="s">
        <v>74</v>
      </c>
      <c r="AH766" s="64">
        <v>6</v>
      </c>
      <c r="AI766" s="64">
        <v>20</v>
      </c>
      <c r="AJ766" s="64" t="s">
        <v>57</v>
      </c>
      <c r="AK766" s="64" t="s">
        <v>62</v>
      </c>
      <c r="AL766" s="66" t="s">
        <v>62</v>
      </c>
      <c r="AM766" s="66" t="s">
        <v>63</v>
      </c>
      <c r="AN766" s="63" t="str">
        <f t="shared" si="105"/>
        <v>Big Bay</v>
      </c>
      <c r="AO766" s="67" t="str">
        <f t="shared" si="106"/>
        <v>FALSE</v>
      </c>
      <c r="AP766" s="67" t="str">
        <f t="shared" si="107"/>
        <v>FALSE</v>
      </c>
    </row>
    <row r="767" spans="2:42" x14ac:dyDescent="0.25">
      <c r="B767" s="174">
        <v>8762</v>
      </c>
      <c r="C767" s="6" t="str">
        <f t="shared" si="99"/>
        <v>Granite Bay</v>
      </c>
      <c r="D767" s="4" t="s">
        <v>57</v>
      </c>
      <c r="E767" s="5" t="s">
        <v>57</v>
      </c>
      <c r="F767" s="5" t="s">
        <v>57</v>
      </c>
      <c r="G767" s="5" t="s">
        <v>2549</v>
      </c>
      <c r="H767" s="5" t="s">
        <v>2547</v>
      </c>
      <c r="I767" s="299"/>
      <c r="J767" s="346"/>
      <c r="K767" s="346"/>
      <c r="L767" s="346"/>
      <c r="M767" s="347"/>
      <c r="N767" s="1"/>
      <c r="O767" s="2"/>
      <c r="P767" s="194"/>
      <c r="Q767" s="343" t="str">
        <f t="shared" si="100"/>
        <v/>
      </c>
      <c r="R767" s="210" t="str">
        <f t="shared" si="101"/>
        <v/>
      </c>
      <c r="S767" s="211" t="str">
        <f t="shared" si="102"/>
        <v/>
      </c>
      <c r="T767" s="215"/>
      <c r="U767" s="213">
        <f t="shared" si="103"/>
        <v>0</v>
      </c>
      <c r="V767" s="217">
        <f t="shared" si="104"/>
        <v>0</v>
      </c>
      <c r="W767" s="215"/>
      <c r="X767" s="215"/>
      <c r="Y767" s="213" t="str">
        <f>IF(AB767="Y",COUNT(#REF!), "")</f>
        <v/>
      </c>
      <c r="Z767" s="32"/>
      <c r="AA767" s="64" t="s">
        <v>891</v>
      </c>
      <c r="AB767" s="66" t="s">
        <v>72</v>
      </c>
      <c r="AC767" s="65">
        <v>50.233299000000002</v>
      </c>
      <c r="AD767" s="65">
        <v>-125.3</v>
      </c>
      <c r="AE767" s="65" t="s">
        <v>892</v>
      </c>
      <c r="AF767" s="64">
        <v>8762</v>
      </c>
      <c r="AG767" s="64" t="s">
        <v>74</v>
      </c>
      <c r="AH767" s="64">
        <v>26</v>
      </c>
      <c r="AI767" s="64">
        <v>15</v>
      </c>
      <c r="AJ767" s="64" t="s">
        <v>57</v>
      </c>
      <c r="AK767" s="64" t="s">
        <v>62</v>
      </c>
      <c r="AL767" s="66" t="s">
        <v>62</v>
      </c>
      <c r="AM767" s="66" t="s">
        <v>63</v>
      </c>
      <c r="AN767" s="63" t="str">
        <f t="shared" si="105"/>
        <v>Granite Bay</v>
      </c>
      <c r="AO767" s="67" t="str">
        <f t="shared" si="106"/>
        <v>FALSE</v>
      </c>
      <c r="AP767" s="67" t="str">
        <f t="shared" si="107"/>
        <v>FALSE</v>
      </c>
    </row>
    <row r="768" spans="2:42" x14ac:dyDescent="0.25">
      <c r="B768" s="174">
        <v>8763</v>
      </c>
      <c r="C768" s="6" t="str">
        <f t="shared" si="99"/>
        <v>Bold Point</v>
      </c>
      <c r="D768" s="4" t="s">
        <v>57</v>
      </c>
      <c r="E768" s="5" t="s">
        <v>57</v>
      </c>
      <c r="F768" s="5" t="s">
        <v>62</v>
      </c>
      <c r="G768" s="5" t="s">
        <v>2549</v>
      </c>
      <c r="H768" s="5" t="s">
        <v>2547</v>
      </c>
      <c r="I768" s="299"/>
      <c r="J768" s="346"/>
      <c r="K768" s="346"/>
      <c r="L768" s="346"/>
      <c r="M768" s="347"/>
      <c r="N768" s="1"/>
      <c r="O768" s="2"/>
      <c r="P768" s="194"/>
      <c r="Q768" s="343" t="str">
        <f t="shared" si="100"/>
        <v/>
      </c>
      <c r="R768" s="210" t="str">
        <f t="shared" si="101"/>
        <v/>
      </c>
      <c r="S768" s="211" t="str">
        <f t="shared" si="102"/>
        <v/>
      </c>
      <c r="T768" s="215"/>
      <c r="U768" s="213">
        <f t="shared" si="103"/>
        <v>0</v>
      </c>
      <c r="V768" s="217">
        <f t="shared" si="104"/>
        <v>0</v>
      </c>
      <c r="W768" s="215"/>
      <c r="X768" s="215"/>
      <c r="Y768" s="213" t="str">
        <f>IF(AB768="Y",COUNT(#REF!), "")</f>
        <v/>
      </c>
      <c r="Z768" s="32"/>
      <c r="AA768" s="66" t="s">
        <v>286</v>
      </c>
      <c r="AB768" s="66" t="s">
        <v>72</v>
      </c>
      <c r="AC768" s="68">
        <v>50.172060999999999</v>
      </c>
      <c r="AD768" s="68">
        <v>-125.16096400000001</v>
      </c>
      <c r="AE768" s="65" t="s">
        <v>287</v>
      </c>
      <c r="AF768" s="66">
        <v>8763</v>
      </c>
      <c r="AG768" s="66" t="s">
        <v>74</v>
      </c>
      <c r="AH768" s="66">
        <v>43</v>
      </c>
      <c r="AI768" s="66">
        <v>24</v>
      </c>
      <c r="AJ768" s="66" t="s">
        <v>57</v>
      </c>
      <c r="AK768" s="66" t="s">
        <v>62</v>
      </c>
      <c r="AL768" s="66" t="s">
        <v>57</v>
      </c>
      <c r="AM768" s="66" t="s">
        <v>63</v>
      </c>
      <c r="AN768" s="63" t="str">
        <f t="shared" si="105"/>
        <v>Bold Point</v>
      </c>
      <c r="AO768" s="67" t="str">
        <f t="shared" si="106"/>
        <v>FALSE</v>
      </c>
      <c r="AP768" s="67" t="str">
        <f t="shared" si="107"/>
        <v>FALSE</v>
      </c>
    </row>
    <row r="769" spans="2:42" x14ac:dyDescent="0.25">
      <c r="B769" s="174">
        <v>8764</v>
      </c>
      <c r="C769" s="6" t="str">
        <f t="shared" si="99"/>
        <v>Elk Bay</v>
      </c>
      <c r="D769" s="4" t="s">
        <v>57</v>
      </c>
      <c r="E769" s="5" t="s">
        <v>57</v>
      </c>
      <c r="F769" s="5" t="s">
        <v>57</v>
      </c>
      <c r="G769" s="5" t="s">
        <v>2549</v>
      </c>
      <c r="H769" s="5" t="s">
        <v>2547</v>
      </c>
      <c r="I769" s="299"/>
      <c r="J769" s="346"/>
      <c r="K769" s="346"/>
      <c r="L769" s="346"/>
      <c r="M769" s="347"/>
      <c r="N769" s="1"/>
      <c r="O769" s="2"/>
      <c r="P769" s="194"/>
      <c r="Q769" s="343" t="str">
        <f t="shared" si="100"/>
        <v/>
      </c>
      <c r="R769" s="210" t="str">
        <f t="shared" si="101"/>
        <v/>
      </c>
      <c r="S769" s="211" t="str">
        <f t="shared" si="102"/>
        <v/>
      </c>
      <c r="T769" s="215"/>
      <c r="U769" s="213">
        <f t="shared" si="103"/>
        <v>0</v>
      </c>
      <c r="V769" s="217">
        <f t="shared" si="104"/>
        <v>0</v>
      </c>
      <c r="W769" s="215"/>
      <c r="X769" s="215"/>
      <c r="Y769" s="213" t="str">
        <f>IF(AB769="Y",COUNT(#REF!), "")</f>
        <v/>
      </c>
      <c r="Z769" s="32"/>
      <c r="AA769" s="64" t="s">
        <v>711</v>
      </c>
      <c r="AB769" s="66" t="s">
        <v>72</v>
      </c>
      <c r="AC769" s="65">
        <v>50.285601999999997</v>
      </c>
      <c r="AD769" s="65">
        <v>-125.43647199999999</v>
      </c>
      <c r="AE769" s="65" t="s">
        <v>712</v>
      </c>
      <c r="AF769" s="64">
        <v>8764</v>
      </c>
      <c r="AG769" s="64" t="s">
        <v>74</v>
      </c>
      <c r="AH769" s="64">
        <v>1</v>
      </c>
      <c r="AI769" s="64">
        <v>0</v>
      </c>
      <c r="AJ769" s="64" t="s">
        <v>57</v>
      </c>
      <c r="AK769" s="64" t="s">
        <v>62</v>
      </c>
      <c r="AL769" s="66" t="s">
        <v>57</v>
      </c>
      <c r="AM769" s="66" t="s">
        <v>63</v>
      </c>
      <c r="AN769" s="63" t="str">
        <f t="shared" si="105"/>
        <v>Elk Bay</v>
      </c>
      <c r="AO769" s="67" t="str">
        <f t="shared" si="106"/>
        <v>FALSE</v>
      </c>
      <c r="AP769" s="67" t="str">
        <f t="shared" si="107"/>
        <v>FALSE</v>
      </c>
    </row>
    <row r="770" spans="2:42" x14ac:dyDescent="0.25">
      <c r="B770" s="174">
        <v>8765</v>
      </c>
      <c r="C770" s="6" t="str">
        <f t="shared" si="99"/>
        <v>Rock Bay</v>
      </c>
      <c r="D770" s="4" t="s">
        <v>57</v>
      </c>
      <c r="E770" s="5" t="s">
        <v>57</v>
      </c>
      <c r="F770" s="5" t="s">
        <v>57</v>
      </c>
      <c r="G770" s="5" t="s">
        <v>2549</v>
      </c>
      <c r="H770" s="5" t="s">
        <v>2547</v>
      </c>
      <c r="I770" s="299"/>
      <c r="J770" s="346"/>
      <c r="K770" s="346"/>
      <c r="L770" s="346"/>
      <c r="M770" s="347"/>
      <c r="N770" s="1"/>
      <c r="O770" s="2"/>
      <c r="P770" s="194"/>
      <c r="Q770" s="343" t="str">
        <f t="shared" si="100"/>
        <v/>
      </c>
      <c r="R770" s="210" t="str">
        <f t="shared" si="101"/>
        <v/>
      </c>
      <c r="S770" s="211" t="str">
        <f t="shared" si="102"/>
        <v/>
      </c>
      <c r="T770" s="215"/>
      <c r="U770" s="213">
        <f t="shared" si="103"/>
        <v>0</v>
      </c>
      <c r="V770" s="217">
        <f t="shared" si="104"/>
        <v>0</v>
      </c>
      <c r="W770" s="215"/>
      <c r="X770" s="215"/>
      <c r="Y770" s="213" t="str">
        <f>IF(AB770="Y",COUNT(#REF!), "")</f>
        <v/>
      </c>
      <c r="Z770" s="32"/>
      <c r="AA770" s="64" t="s">
        <v>1792</v>
      </c>
      <c r="AB770" s="64" t="s">
        <v>72</v>
      </c>
      <c r="AC770" s="65">
        <v>50.332307999999998</v>
      </c>
      <c r="AD770" s="65">
        <v>-125.486283</v>
      </c>
      <c r="AE770" s="65" t="s">
        <v>1793</v>
      </c>
      <c r="AF770" s="64">
        <v>8765</v>
      </c>
      <c r="AG770" s="64" t="s">
        <v>74</v>
      </c>
      <c r="AH770" s="64">
        <v>1</v>
      </c>
      <c r="AI770" s="64">
        <v>0</v>
      </c>
      <c r="AJ770" s="64" t="s">
        <v>57</v>
      </c>
      <c r="AK770" s="64" t="s">
        <v>62</v>
      </c>
      <c r="AL770" s="66" t="s">
        <v>62</v>
      </c>
      <c r="AM770" s="66" t="s">
        <v>63</v>
      </c>
      <c r="AN770" s="63" t="str">
        <f t="shared" si="105"/>
        <v>Rock Bay</v>
      </c>
      <c r="AO770" s="67" t="str">
        <f t="shared" si="106"/>
        <v>FALSE</v>
      </c>
      <c r="AP770" s="67" t="str">
        <f t="shared" si="107"/>
        <v>FALSE</v>
      </c>
    </row>
    <row r="771" spans="2:42" x14ac:dyDescent="0.25">
      <c r="B771" s="174">
        <v>8766</v>
      </c>
      <c r="C771" s="6" t="str">
        <f t="shared" si="99"/>
        <v>Bloedel</v>
      </c>
      <c r="D771" s="4" t="s">
        <v>57</v>
      </c>
      <c r="E771" s="5" t="s">
        <v>57</v>
      </c>
      <c r="F771" s="5" t="s">
        <v>62</v>
      </c>
      <c r="G771" s="5" t="s">
        <v>2549</v>
      </c>
      <c r="H771" s="5" t="s">
        <v>2547</v>
      </c>
      <c r="I771" s="299"/>
      <c r="J771" s="346"/>
      <c r="K771" s="346"/>
      <c r="L771" s="346"/>
      <c r="M771" s="347"/>
      <c r="N771" s="1"/>
      <c r="O771" s="2"/>
      <c r="P771" s="194"/>
      <c r="Q771" s="343" t="str">
        <f t="shared" si="100"/>
        <v/>
      </c>
      <c r="R771" s="210" t="str">
        <f t="shared" si="101"/>
        <v/>
      </c>
      <c r="S771" s="211" t="str">
        <f t="shared" si="102"/>
        <v/>
      </c>
      <c r="T771" s="215"/>
      <c r="U771" s="213">
        <f t="shared" si="103"/>
        <v>0</v>
      </c>
      <c r="V771" s="217">
        <f t="shared" si="104"/>
        <v>0</v>
      </c>
      <c r="W771" s="215"/>
      <c r="X771" s="215"/>
      <c r="Y771" s="213" t="str">
        <f>IF(AB771="Y",COUNT(#REF!), "")</f>
        <v/>
      </c>
      <c r="Z771" s="32"/>
      <c r="AA771" s="66" t="s">
        <v>269</v>
      </c>
      <c r="AB771" s="66" t="s">
        <v>72</v>
      </c>
      <c r="AC771" s="68">
        <v>50.116698999999997</v>
      </c>
      <c r="AD771" s="68">
        <v>-125.38329899999999</v>
      </c>
      <c r="AE771" s="65" t="s">
        <v>270</v>
      </c>
      <c r="AF771" s="66">
        <v>8766</v>
      </c>
      <c r="AG771" s="66" t="s">
        <v>74</v>
      </c>
      <c r="AH771" s="66">
        <v>10</v>
      </c>
      <c r="AI771" s="66">
        <v>5</v>
      </c>
      <c r="AJ771" s="66" t="s">
        <v>57</v>
      </c>
      <c r="AK771" s="66" t="s">
        <v>62</v>
      </c>
      <c r="AL771" s="66" t="s">
        <v>62</v>
      </c>
      <c r="AM771" s="66" t="s">
        <v>63</v>
      </c>
      <c r="AN771" s="63" t="str">
        <f t="shared" si="105"/>
        <v>Bloedel</v>
      </c>
      <c r="AO771" s="67" t="str">
        <f t="shared" si="106"/>
        <v>FALSE</v>
      </c>
      <c r="AP771" s="67" t="str">
        <f t="shared" si="107"/>
        <v>FALSE</v>
      </c>
    </row>
    <row r="772" spans="2:42" x14ac:dyDescent="0.25">
      <c r="B772" s="174">
        <v>8767</v>
      </c>
      <c r="C772" s="6" t="str">
        <f t="shared" si="99"/>
        <v>Matilpi</v>
      </c>
      <c r="D772" s="4" t="s">
        <v>57</v>
      </c>
      <c r="E772" s="5" t="s">
        <v>57</v>
      </c>
      <c r="F772" s="5" t="s">
        <v>57</v>
      </c>
      <c r="G772" s="5" t="s">
        <v>2549</v>
      </c>
      <c r="H772" s="5" t="s">
        <v>2547</v>
      </c>
      <c r="I772" s="299"/>
      <c r="J772" s="346"/>
      <c r="K772" s="346"/>
      <c r="L772" s="346"/>
      <c r="M772" s="347"/>
      <c r="N772" s="1"/>
      <c r="O772" s="2"/>
      <c r="P772" s="194"/>
      <c r="Q772" s="343" t="str">
        <f t="shared" si="100"/>
        <v/>
      </c>
      <c r="R772" s="210" t="str">
        <f t="shared" si="101"/>
        <v/>
      </c>
      <c r="S772" s="211" t="str">
        <f t="shared" si="102"/>
        <v/>
      </c>
      <c r="T772" s="215"/>
      <c r="U772" s="213">
        <f t="shared" si="103"/>
        <v>0</v>
      </c>
      <c r="V772" s="217">
        <f t="shared" si="104"/>
        <v>0</v>
      </c>
      <c r="W772" s="215"/>
      <c r="X772" s="215"/>
      <c r="Y772" s="213" t="str">
        <f>IF(AB772="Y",COUNT(#REF!), "")</f>
        <v/>
      </c>
      <c r="Z772" s="32"/>
      <c r="AA772" s="64" t="s">
        <v>1324</v>
      </c>
      <c r="AB772" s="66" t="s">
        <v>72</v>
      </c>
      <c r="AC772" s="65">
        <v>50.549401000000003</v>
      </c>
      <c r="AD772" s="65">
        <v>-126.184326</v>
      </c>
      <c r="AE772" s="65" t="s">
        <v>1325</v>
      </c>
      <c r="AF772" s="64">
        <v>8767</v>
      </c>
      <c r="AG772" s="64" t="s">
        <v>74</v>
      </c>
      <c r="AH772" s="64">
        <v>2</v>
      </c>
      <c r="AI772" s="64">
        <v>4</v>
      </c>
      <c r="AJ772" s="64" t="s">
        <v>57</v>
      </c>
      <c r="AK772" s="64" t="s">
        <v>62</v>
      </c>
      <c r="AL772" s="66" t="s">
        <v>57</v>
      </c>
      <c r="AM772" s="66" t="s">
        <v>63</v>
      </c>
      <c r="AN772" s="63" t="str">
        <f t="shared" si="105"/>
        <v>Matilpi</v>
      </c>
      <c r="AO772" s="67" t="str">
        <f t="shared" si="106"/>
        <v>FALSE</v>
      </c>
      <c r="AP772" s="67" t="str">
        <f t="shared" si="107"/>
        <v>FALSE</v>
      </c>
    </row>
    <row r="773" spans="2:42" x14ac:dyDescent="0.25">
      <c r="B773" s="174">
        <v>8768</v>
      </c>
      <c r="C773" s="6" t="str">
        <f t="shared" si="99"/>
        <v>Port Neville</v>
      </c>
      <c r="D773" s="4" t="s">
        <v>57</v>
      </c>
      <c r="E773" s="5" t="s">
        <v>57</v>
      </c>
      <c r="F773" s="5" t="s">
        <v>62</v>
      </c>
      <c r="G773" s="5" t="s">
        <v>2549</v>
      </c>
      <c r="H773" s="5" t="s">
        <v>2547</v>
      </c>
      <c r="I773" s="299"/>
      <c r="J773" s="346"/>
      <c r="K773" s="346"/>
      <c r="L773" s="346"/>
      <c r="M773" s="347"/>
      <c r="N773" s="1"/>
      <c r="O773" s="2"/>
      <c r="P773" s="194"/>
      <c r="Q773" s="343" t="str">
        <f t="shared" si="100"/>
        <v/>
      </c>
      <c r="R773" s="210" t="str">
        <f t="shared" si="101"/>
        <v/>
      </c>
      <c r="S773" s="211" t="str">
        <f t="shared" si="102"/>
        <v/>
      </c>
      <c r="T773" s="215"/>
      <c r="U773" s="213">
        <f t="shared" si="103"/>
        <v>0</v>
      </c>
      <c r="V773" s="217">
        <f t="shared" si="104"/>
        <v>0</v>
      </c>
      <c r="W773" s="215"/>
      <c r="X773" s="215"/>
      <c r="Y773" s="213" t="str">
        <f>IF(AB773="Y",COUNT(#REF!), "")</f>
        <v/>
      </c>
      <c r="Z773" s="32"/>
      <c r="AA773" s="64" t="s">
        <v>1687</v>
      </c>
      <c r="AB773" s="66" t="s">
        <v>72</v>
      </c>
      <c r="AC773" s="65">
        <v>50.492934099999999</v>
      </c>
      <c r="AD773" s="65">
        <v>-126.0858154</v>
      </c>
      <c r="AE773" s="65" t="s">
        <v>1688</v>
      </c>
      <c r="AF773" s="64">
        <v>8768</v>
      </c>
      <c r="AG773" s="64" t="s">
        <v>74</v>
      </c>
      <c r="AH773" s="64">
        <v>2</v>
      </c>
      <c r="AI773" s="64">
        <v>4</v>
      </c>
      <c r="AJ773" s="64" t="s">
        <v>57</v>
      </c>
      <c r="AK773" s="64" t="s">
        <v>62</v>
      </c>
      <c r="AL773" s="66" t="s">
        <v>62</v>
      </c>
      <c r="AM773" s="66" t="s">
        <v>63</v>
      </c>
      <c r="AN773" s="63" t="str">
        <f t="shared" si="105"/>
        <v>Port Neville</v>
      </c>
      <c r="AO773" s="67" t="str">
        <f t="shared" si="106"/>
        <v>FALSE</v>
      </c>
      <c r="AP773" s="67" t="str">
        <f t="shared" si="107"/>
        <v>FALSE</v>
      </c>
    </row>
    <row r="774" spans="2:42" x14ac:dyDescent="0.25">
      <c r="B774" s="174">
        <v>8769</v>
      </c>
      <c r="C774" s="6" t="str">
        <f t="shared" si="99"/>
        <v>Blind Channel</v>
      </c>
      <c r="D774" s="4" t="s">
        <v>57</v>
      </c>
      <c r="E774" s="5" t="s">
        <v>57</v>
      </c>
      <c r="F774" s="5" t="s">
        <v>57</v>
      </c>
      <c r="G774" s="5" t="s">
        <v>2549</v>
      </c>
      <c r="H774" s="5" t="s">
        <v>2547</v>
      </c>
      <c r="I774" s="299"/>
      <c r="J774" s="346"/>
      <c r="K774" s="346"/>
      <c r="L774" s="346"/>
      <c r="M774" s="347"/>
      <c r="N774" s="1"/>
      <c r="O774" s="2"/>
      <c r="P774" s="194"/>
      <c r="Q774" s="343" t="str">
        <f t="shared" si="100"/>
        <v/>
      </c>
      <c r="R774" s="210" t="str">
        <f t="shared" si="101"/>
        <v/>
      </c>
      <c r="S774" s="211" t="str">
        <f t="shared" si="102"/>
        <v/>
      </c>
      <c r="T774" s="215"/>
      <c r="U774" s="213">
        <f t="shared" si="103"/>
        <v>0</v>
      </c>
      <c r="V774" s="217">
        <f t="shared" si="104"/>
        <v>0</v>
      </c>
      <c r="W774" s="215"/>
      <c r="X774" s="215"/>
      <c r="Y774" s="213" t="str">
        <f>IF(AB774="Y",COUNT(#REF!), "")</f>
        <v/>
      </c>
      <c r="Z774" s="32"/>
      <c r="AA774" s="66" t="s">
        <v>265</v>
      </c>
      <c r="AB774" s="66" t="s">
        <v>72</v>
      </c>
      <c r="AC774" s="68">
        <v>50.416699999999999</v>
      </c>
      <c r="AD774" s="68">
        <v>-125.499999</v>
      </c>
      <c r="AE774" s="65" t="s">
        <v>266</v>
      </c>
      <c r="AF774" s="66">
        <v>8769</v>
      </c>
      <c r="AG774" s="66" t="s">
        <v>74</v>
      </c>
      <c r="AH774" s="66">
        <v>12</v>
      </c>
      <c r="AI774" s="66">
        <v>23</v>
      </c>
      <c r="AJ774" s="66" t="s">
        <v>57</v>
      </c>
      <c r="AK774" s="66" t="s">
        <v>62</v>
      </c>
      <c r="AL774" s="66" t="s">
        <v>62</v>
      </c>
      <c r="AM774" s="66" t="s">
        <v>63</v>
      </c>
      <c r="AN774" s="63" t="str">
        <f t="shared" si="105"/>
        <v>Blind Channel</v>
      </c>
      <c r="AO774" s="67" t="str">
        <f t="shared" si="106"/>
        <v>FALSE</v>
      </c>
      <c r="AP774" s="67" t="str">
        <f t="shared" si="107"/>
        <v>FALSE</v>
      </c>
    </row>
    <row r="775" spans="2:42" x14ac:dyDescent="0.25">
      <c r="B775" s="174">
        <v>8770</v>
      </c>
      <c r="C775" s="6" t="str">
        <f t="shared" si="99"/>
        <v>Surge Narrows</v>
      </c>
      <c r="D775" s="4" t="s">
        <v>57</v>
      </c>
      <c r="E775" s="5" t="s">
        <v>57</v>
      </c>
      <c r="F775" s="5" t="s">
        <v>57</v>
      </c>
      <c r="G775" s="5" t="s">
        <v>2549</v>
      </c>
      <c r="H775" s="5" t="s">
        <v>2547</v>
      </c>
      <c r="I775" s="299"/>
      <c r="J775" s="346"/>
      <c r="K775" s="346"/>
      <c r="L775" s="346"/>
      <c r="M775" s="347"/>
      <c r="N775" s="1"/>
      <c r="O775" s="2"/>
      <c r="P775" s="194"/>
      <c r="Q775" s="343" t="str">
        <f t="shared" si="100"/>
        <v/>
      </c>
      <c r="R775" s="210" t="str">
        <f t="shared" si="101"/>
        <v/>
      </c>
      <c r="S775" s="211" t="str">
        <f t="shared" si="102"/>
        <v/>
      </c>
      <c r="T775" s="215"/>
      <c r="U775" s="213">
        <f t="shared" si="103"/>
        <v>0</v>
      </c>
      <c r="V775" s="217">
        <f t="shared" si="104"/>
        <v>0</v>
      </c>
      <c r="W775" s="215"/>
      <c r="X775" s="215"/>
      <c r="Y775" s="213" t="str">
        <f>IF(AB775="Y",COUNT(#REF!), "")</f>
        <v/>
      </c>
      <c r="Z775" s="32"/>
      <c r="AA775" s="66" t="s">
        <v>2127</v>
      </c>
      <c r="AB775" s="66" t="s">
        <v>72</v>
      </c>
      <c r="AC775" s="68">
        <v>50.230598999999998</v>
      </c>
      <c r="AD775" s="68">
        <v>-125.10893799999999</v>
      </c>
      <c r="AE775" s="65" t="s">
        <v>2128</v>
      </c>
      <c r="AF775" s="66">
        <v>8770</v>
      </c>
      <c r="AG775" s="66" t="s">
        <v>74</v>
      </c>
      <c r="AH775" s="66">
        <v>33</v>
      </c>
      <c r="AI775" s="66">
        <v>28</v>
      </c>
      <c r="AJ775" s="66" t="s">
        <v>57</v>
      </c>
      <c r="AK775" s="66" t="s">
        <v>62</v>
      </c>
      <c r="AL775" s="66" t="s">
        <v>57</v>
      </c>
      <c r="AM775" s="66" t="s">
        <v>63</v>
      </c>
      <c r="AN775" s="63" t="str">
        <f t="shared" si="105"/>
        <v>Surge Narrows</v>
      </c>
      <c r="AO775" s="67" t="str">
        <f t="shared" si="106"/>
        <v>FALSE</v>
      </c>
      <c r="AP775" s="67" t="str">
        <f t="shared" si="107"/>
        <v>FALSE</v>
      </c>
    </row>
    <row r="776" spans="2:42" x14ac:dyDescent="0.25">
      <c r="B776" s="174">
        <v>8771</v>
      </c>
      <c r="C776" s="6" t="str">
        <f t="shared" si="99"/>
        <v>Seaford</v>
      </c>
      <c r="D776" s="4" t="s">
        <v>57</v>
      </c>
      <c r="E776" s="5" t="s">
        <v>57</v>
      </c>
      <c r="F776" s="5" t="s">
        <v>62</v>
      </c>
      <c r="G776" s="5" t="s">
        <v>2549</v>
      </c>
      <c r="H776" s="5" t="s">
        <v>2547</v>
      </c>
      <c r="I776" s="299"/>
      <c r="J776" s="346"/>
      <c r="K776" s="346"/>
      <c r="L776" s="346"/>
      <c r="M776" s="347"/>
      <c r="N776" s="1"/>
      <c r="O776" s="2"/>
      <c r="P776" s="194"/>
      <c r="Q776" s="343" t="str">
        <f t="shared" si="100"/>
        <v/>
      </c>
      <c r="R776" s="210" t="str">
        <f t="shared" si="101"/>
        <v/>
      </c>
      <c r="S776" s="211" t="str">
        <f t="shared" si="102"/>
        <v/>
      </c>
      <c r="T776" s="215"/>
      <c r="U776" s="213">
        <f t="shared" si="103"/>
        <v>0</v>
      </c>
      <c r="V776" s="217">
        <f t="shared" si="104"/>
        <v>0</v>
      </c>
      <c r="W776" s="215"/>
      <c r="X776" s="215"/>
      <c r="Y776" s="213" t="str">
        <f>IF(AB776="Y",COUNT(#REF!), "")</f>
        <v/>
      </c>
      <c r="Z776" s="32"/>
      <c r="AA776" s="64" t="s">
        <v>1875</v>
      </c>
      <c r="AB776" s="64" t="s">
        <v>72</v>
      </c>
      <c r="AC776" s="65">
        <v>50.083300000000001</v>
      </c>
      <c r="AD776" s="65">
        <v>-124.89999899999999</v>
      </c>
      <c r="AE776" s="65" t="s">
        <v>1876</v>
      </c>
      <c r="AF776" s="64">
        <v>8771</v>
      </c>
      <c r="AG776" s="64" t="s">
        <v>74</v>
      </c>
      <c r="AH776" s="64">
        <v>177</v>
      </c>
      <c r="AI776" s="64">
        <v>117</v>
      </c>
      <c r="AJ776" s="64" t="s">
        <v>57</v>
      </c>
      <c r="AK776" s="64" t="s">
        <v>62</v>
      </c>
      <c r="AL776" s="66" t="s">
        <v>62</v>
      </c>
      <c r="AM776" s="66" t="s">
        <v>63</v>
      </c>
      <c r="AN776" s="63" t="str">
        <f t="shared" si="105"/>
        <v>Seaford</v>
      </c>
      <c r="AO776" s="67" t="str">
        <f t="shared" si="106"/>
        <v>FALSE</v>
      </c>
      <c r="AP776" s="67" t="str">
        <f t="shared" si="107"/>
        <v>FALSE</v>
      </c>
    </row>
    <row r="777" spans="2:42" x14ac:dyDescent="0.25">
      <c r="B777" s="174">
        <v>8772</v>
      </c>
      <c r="C777" s="6" t="str">
        <f t="shared" si="99"/>
        <v>Tatlayoko Lake</v>
      </c>
      <c r="D777" s="4" t="s">
        <v>57</v>
      </c>
      <c r="E777" s="5" t="s">
        <v>57</v>
      </c>
      <c r="F777" s="5" t="s">
        <v>57</v>
      </c>
      <c r="G777" s="5" t="s">
        <v>2554</v>
      </c>
      <c r="H777" s="5" t="s">
        <v>2552</v>
      </c>
      <c r="I777" s="299"/>
      <c r="J777" s="346"/>
      <c r="K777" s="346"/>
      <c r="L777" s="346"/>
      <c r="M777" s="347"/>
      <c r="N777" s="1"/>
      <c r="O777" s="2"/>
      <c r="P777" s="194"/>
      <c r="Q777" s="343" t="str">
        <f t="shared" si="100"/>
        <v/>
      </c>
      <c r="R777" s="210" t="str">
        <f t="shared" si="101"/>
        <v/>
      </c>
      <c r="S777" s="211" t="str">
        <f t="shared" si="102"/>
        <v/>
      </c>
      <c r="T777" s="215"/>
      <c r="U777" s="213">
        <f t="shared" si="103"/>
        <v>0</v>
      </c>
      <c r="V777" s="217">
        <f t="shared" si="104"/>
        <v>0</v>
      </c>
      <c r="W777" s="215"/>
      <c r="X777" s="215"/>
      <c r="Y777" s="213" t="str">
        <f>IF(AB777="Y",COUNT(#REF!), "")</f>
        <v/>
      </c>
      <c r="Z777" s="32"/>
      <c r="AA777" s="64" t="s">
        <v>2157</v>
      </c>
      <c r="AB777" s="64" t="s">
        <v>72</v>
      </c>
      <c r="AC777" s="65">
        <v>51.716700000000003</v>
      </c>
      <c r="AD777" s="65">
        <v>-124.43329900000001</v>
      </c>
      <c r="AE777" s="65" t="s">
        <v>2158</v>
      </c>
      <c r="AF777" s="64">
        <v>8772</v>
      </c>
      <c r="AG777" s="64" t="s">
        <v>74</v>
      </c>
      <c r="AH777" s="64">
        <v>46</v>
      </c>
      <c r="AI777" s="64">
        <v>21</v>
      </c>
      <c r="AJ777" s="64" t="s">
        <v>57</v>
      </c>
      <c r="AK777" s="64" t="s">
        <v>62</v>
      </c>
      <c r="AL777" s="66" t="s">
        <v>62</v>
      </c>
      <c r="AM777" s="66" t="s">
        <v>63</v>
      </c>
      <c r="AN777" s="63" t="str">
        <f t="shared" si="105"/>
        <v>Tatlayoko Lake</v>
      </c>
      <c r="AO777" s="67" t="str">
        <f t="shared" si="106"/>
        <v>FALSE</v>
      </c>
      <c r="AP777" s="67" t="str">
        <f t="shared" si="107"/>
        <v>FALSE</v>
      </c>
    </row>
    <row r="778" spans="2:42" x14ac:dyDescent="0.25">
      <c r="B778" s="174">
        <v>8773</v>
      </c>
      <c r="C778" s="6" t="str">
        <f t="shared" si="99"/>
        <v>Nemaiah Valley</v>
      </c>
      <c r="D778" s="4" t="s">
        <v>57</v>
      </c>
      <c r="E778" s="5" t="s">
        <v>57</v>
      </c>
      <c r="F778" s="5" t="s">
        <v>57</v>
      </c>
      <c r="G778" s="5" t="s">
        <v>2554</v>
      </c>
      <c r="H778" s="5" t="s">
        <v>2552</v>
      </c>
      <c r="I778" s="299"/>
      <c r="J778" s="346"/>
      <c r="K778" s="346"/>
      <c r="L778" s="346"/>
      <c r="M778" s="347"/>
      <c r="N778" s="1"/>
      <c r="O778" s="2"/>
      <c r="P778" s="194"/>
      <c r="Q778" s="343" t="str">
        <f t="shared" si="100"/>
        <v/>
      </c>
      <c r="R778" s="210" t="str">
        <f t="shared" si="101"/>
        <v/>
      </c>
      <c r="S778" s="211" t="str">
        <f t="shared" si="102"/>
        <v/>
      </c>
      <c r="T778" s="215"/>
      <c r="U778" s="213">
        <f t="shared" si="103"/>
        <v>0</v>
      </c>
      <c r="V778" s="217">
        <f t="shared" si="104"/>
        <v>0</v>
      </c>
      <c r="W778" s="215"/>
      <c r="X778" s="215"/>
      <c r="Y778" s="213" t="str">
        <f>IF(AB778="Y",COUNT(#REF!), "")</f>
        <v/>
      </c>
      <c r="Z778" s="32"/>
      <c r="AA778" s="64" t="s">
        <v>1476</v>
      </c>
      <c r="AB778" s="64" t="s">
        <v>72</v>
      </c>
      <c r="AC778" s="65">
        <v>51.477637000000001</v>
      </c>
      <c r="AD778" s="65">
        <v>-123.886932</v>
      </c>
      <c r="AE778" s="65" t="s">
        <v>1477</v>
      </c>
      <c r="AF778" s="64">
        <v>8773</v>
      </c>
      <c r="AG778" s="64" t="s">
        <v>74</v>
      </c>
      <c r="AH778" s="64">
        <v>30</v>
      </c>
      <c r="AI778" s="64">
        <v>12</v>
      </c>
      <c r="AJ778" s="64" t="s">
        <v>57</v>
      </c>
      <c r="AK778" s="64" t="s">
        <v>62</v>
      </c>
      <c r="AL778" s="66" t="s">
        <v>57</v>
      </c>
      <c r="AM778" s="66" t="s">
        <v>63</v>
      </c>
      <c r="AN778" s="63" t="str">
        <f t="shared" si="105"/>
        <v>Nemaiah Valley</v>
      </c>
      <c r="AO778" s="67" t="str">
        <f t="shared" si="106"/>
        <v>FALSE</v>
      </c>
      <c r="AP778" s="67" t="str">
        <f t="shared" si="107"/>
        <v>FALSE</v>
      </c>
    </row>
    <row r="779" spans="2:42" x14ac:dyDescent="0.25">
      <c r="B779" s="174">
        <v>8774</v>
      </c>
      <c r="C779" s="6" t="str">
        <f t="shared" si="99"/>
        <v>Xeni Gwet'in*</v>
      </c>
      <c r="D779" s="4" t="s">
        <v>57</v>
      </c>
      <c r="E779" s="5" t="s">
        <v>57</v>
      </c>
      <c r="F779" s="5" t="s">
        <v>57</v>
      </c>
      <c r="G779" s="5" t="s">
        <v>2554</v>
      </c>
      <c r="H779" s="5" t="s">
        <v>2552</v>
      </c>
      <c r="I779" s="299"/>
      <c r="J779" s="346"/>
      <c r="K779" s="346"/>
      <c r="L779" s="346"/>
      <c r="M779" s="347"/>
      <c r="N779" s="1"/>
      <c r="O779" s="2"/>
      <c r="P779" s="194"/>
      <c r="Q779" s="343" t="str">
        <f t="shared" si="100"/>
        <v/>
      </c>
      <c r="R779" s="210" t="str">
        <f t="shared" si="101"/>
        <v/>
      </c>
      <c r="S779" s="211" t="str">
        <f t="shared" si="102"/>
        <v/>
      </c>
      <c r="T779" s="215"/>
      <c r="U779" s="213">
        <f t="shared" si="103"/>
        <v>0</v>
      </c>
      <c r="V779" s="217">
        <f t="shared" si="104"/>
        <v>0</v>
      </c>
      <c r="W779" s="215"/>
      <c r="X779" s="215"/>
      <c r="Y779" s="213">
        <f>IF(AB779="Y",COUNT(#REF!), "")</f>
        <v>0</v>
      </c>
      <c r="Z779" s="32"/>
      <c r="AA779" s="66" t="s">
        <v>2456</v>
      </c>
      <c r="AB779" s="64" t="s">
        <v>59</v>
      </c>
      <c r="AC779" s="68">
        <v>51.468738000000002</v>
      </c>
      <c r="AD779" s="68">
        <v>-123.936047</v>
      </c>
      <c r="AE779" s="65" t="s">
        <v>2457</v>
      </c>
      <c r="AF779" s="66">
        <v>8774</v>
      </c>
      <c r="AG779" s="66" t="s">
        <v>66</v>
      </c>
      <c r="AH779" s="66">
        <v>67</v>
      </c>
      <c r="AI779" s="66">
        <v>30</v>
      </c>
      <c r="AJ779" s="66" t="s">
        <v>57</v>
      </c>
      <c r="AK779" s="66" t="s">
        <v>62</v>
      </c>
      <c r="AL779" s="66" t="s">
        <v>62</v>
      </c>
      <c r="AM779" s="66" t="s">
        <v>63</v>
      </c>
      <c r="AN779" s="63" t="str">
        <f t="shared" si="105"/>
        <v>Xeni Gwet'in*</v>
      </c>
      <c r="AO779" s="67" t="str">
        <f t="shared" si="106"/>
        <v>FALSE</v>
      </c>
      <c r="AP779" s="67" t="str">
        <f t="shared" si="107"/>
        <v>FALSE</v>
      </c>
    </row>
    <row r="780" spans="2:42" x14ac:dyDescent="0.25">
      <c r="B780" s="174">
        <v>8775</v>
      </c>
      <c r="C780" s="6" t="str">
        <f t="shared" si="99"/>
        <v>Vanderhoof</v>
      </c>
      <c r="D780" s="4" t="s">
        <v>62</v>
      </c>
      <c r="E780" s="5" t="s">
        <v>62</v>
      </c>
      <c r="F780" s="5" t="s">
        <v>62</v>
      </c>
      <c r="G780" s="5" t="s">
        <v>2563</v>
      </c>
      <c r="H780" s="5" t="s">
        <v>2562</v>
      </c>
      <c r="I780" s="299"/>
      <c r="J780" s="346"/>
      <c r="K780" s="346"/>
      <c r="L780" s="346"/>
      <c r="M780" s="347"/>
      <c r="N780" s="1"/>
      <c r="O780" s="2"/>
      <c r="P780" s="194"/>
      <c r="Q780" s="343" t="str">
        <f t="shared" si="100"/>
        <v/>
      </c>
      <c r="R780" s="210" t="str">
        <f t="shared" si="101"/>
        <v/>
      </c>
      <c r="S780" s="211" t="str">
        <f t="shared" si="102"/>
        <v/>
      </c>
      <c r="T780" s="215"/>
      <c r="U780" s="213">
        <f t="shared" si="103"/>
        <v>0</v>
      </c>
      <c r="V780" s="217">
        <f t="shared" si="104"/>
        <v>0</v>
      </c>
      <c r="W780" s="215"/>
      <c r="X780" s="215"/>
      <c r="Y780" s="213" t="str">
        <f>IF(AB780="Y",COUNT(#REF!), "")</f>
        <v/>
      </c>
      <c r="Z780" s="32"/>
      <c r="AA780" s="66" t="s">
        <v>2316</v>
      </c>
      <c r="AB780" s="66" t="s">
        <v>72</v>
      </c>
      <c r="AC780" s="68">
        <v>54.017470000000003</v>
      </c>
      <c r="AD780" s="68">
        <v>-124.00228</v>
      </c>
      <c r="AE780" s="65" t="s">
        <v>2317</v>
      </c>
      <c r="AF780" s="66">
        <v>8775</v>
      </c>
      <c r="AG780" s="66" t="s">
        <v>74</v>
      </c>
      <c r="AH780" s="66">
        <v>3928</v>
      </c>
      <c r="AI780" s="66">
        <v>1627</v>
      </c>
      <c r="AJ780" s="66" t="s">
        <v>57</v>
      </c>
      <c r="AK780" s="66" t="s">
        <v>62</v>
      </c>
      <c r="AL780" s="66" t="s">
        <v>62</v>
      </c>
      <c r="AM780" s="66" t="s">
        <v>63</v>
      </c>
      <c r="AN780" s="63" t="str">
        <f t="shared" si="105"/>
        <v>Vanderhoof</v>
      </c>
      <c r="AO780" s="67" t="str">
        <f t="shared" si="106"/>
        <v>FALSE</v>
      </c>
      <c r="AP780" s="67" t="str">
        <f t="shared" si="107"/>
        <v>FALSE</v>
      </c>
    </row>
    <row r="781" spans="2:42" x14ac:dyDescent="0.25">
      <c r="B781" s="174">
        <v>8776</v>
      </c>
      <c r="C781" s="6" t="str">
        <f t="shared" si="99"/>
        <v>Nukko Lake</v>
      </c>
      <c r="D781" s="4" t="s">
        <v>62</v>
      </c>
      <c r="E781" s="5" t="s">
        <v>62</v>
      </c>
      <c r="F781" s="5" t="s">
        <v>62</v>
      </c>
      <c r="G781" s="5" t="s">
        <v>2553</v>
      </c>
      <c r="H781" s="5" t="s">
        <v>2552</v>
      </c>
      <c r="I781" s="299"/>
      <c r="J781" s="346"/>
      <c r="K781" s="346"/>
      <c r="L781" s="346"/>
      <c r="M781" s="347"/>
      <c r="N781" s="1"/>
      <c r="O781" s="2"/>
      <c r="P781" s="194"/>
      <c r="Q781" s="343" t="str">
        <f t="shared" si="100"/>
        <v/>
      </c>
      <c r="R781" s="210" t="str">
        <f t="shared" si="101"/>
        <v/>
      </c>
      <c r="S781" s="211" t="str">
        <f t="shared" si="102"/>
        <v/>
      </c>
      <c r="T781" s="215"/>
      <c r="U781" s="213">
        <f t="shared" si="103"/>
        <v>0</v>
      </c>
      <c r="V781" s="217">
        <f t="shared" si="104"/>
        <v>0</v>
      </c>
      <c r="W781" s="215"/>
      <c r="X781" s="215"/>
      <c r="Y781" s="213" t="str">
        <f>IF(AB781="Y",COUNT(#REF!), "")</f>
        <v/>
      </c>
      <c r="Z781" s="32"/>
      <c r="AA781" s="66" t="s">
        <v>1530</v>
      </c>
      <c r="AB781" s="64" t="s">
        <v>72</v>
      </c>
      <c r="AC781" s="68">
        <v>54.083300999999999</v>
      </c>
      <c r="AD781" s="68">
        <v>-122.983299</v>
      </c>
      <c r="AE781" s="65" t="s">
        <v>1531</v>
      </c>
      <c r="AF781" s="66">
        <v>8776</v>
      </c>
      <c r="AG781" s="66" t="s">
        <v>74</v>
      </c>
      <c r="AH781" s="66">
        <v>322</v>
      </c>
      <c r="AI781" s="66">
        <v>139</v>
      </c>
      <c r="AJ781" s="66" t="s">
        <v>57</v>
      </c>
      <c r="AK781" s="66" t="s">
        <v>62</v>
      </c>
      <c r="AL781" s="66" t="s">
        <v>57</v>
      </c>
      <c r="AM781" s="66" t="s">
        <v>63</v>
      </c>
      <c r="AN781" s="63" t="str">
        <f t="shared" si="105"/>
        <v>Nukko Lake</v>
      </c>
      <c r="AO781" s="67" t="str">
        <f t="shared" si="106"/>
        <v>FALSE</v>
      </c>
      <c r="AP781" s="67" t="str">
        <f t="shared" si="107"/>
        <v>FALSE</v>
      </c>
    </row>
    <row r="782" spans="2:42" x14ac:dyDescent="0.25">
      <c r="B782" s="174">
        <v>8778</v>
      </c>
      <c r="C782" s="6" t="str">
        <f t="shared" si="99"/>
        <v>Fort Fraser</v>
      </c>
      <c r="D782" s="4" t="s">
        <v>62</v>
      </c>
      <c r="E782" s="5" t="s">
        <v>62</v>
      </c>
      <c r="F782" s="5" t="s">
        <v>62</v>
      </c>
      <c r="G782" s="5" t="s">
        <v>2563</v>
      </c>
      <c r="H782" s="5" t="s">
        <v>2562</v>
      </c>
      <c r="I782" s="299"/>
      <c r="J782" s="346"/>
      <c r="K782" s="346"/>
      <c r="L782" s="346"/>
      <c r="M782" s="347"/>
      <c r="N782" s="1"/>
      <c r="O782" s="2"/>
      <c r="P782" s="194"/>
      <c r="Q782" s="343" t="str">
        <f t="shared" si="100"/>
        <v/>
      </c>
      <c r="R782" s="210" t="str">
        <f t="shared" si="101"/>
        <v/>
      </c>
      <c r="S782" s="211" t="str">
        <f t="shared" si="102"/>
        <v/>
      </c>
      <c r="T782" s="215"/>
      <c r="U782" s="213">
        <f t="shared" si="103"/>
        <v>0</v>
      </c>
      <c r="V782" s="217">
        <f t="shared" si="104"/>
        <v>0</v>
      </c>
      <c r="W782" s="215"/>
      <c r="X782" s="215"/>
      <c r="Y782" s="213" t="str">
        <f>IF(AB782="Y",COUNT(#REF!), "")</f>
        <v/>
      </c>
      <c r="Z782" s="32"/>
      <c r="AA782" s="66" t="s">
        <v>784</v>
      </c>
      <c r="AB782" s="66" t="s">
        <v>72</v>
      </c>
      <c r="AC782" s="68">
        <v>54.059967</v>
      </c>
      <c r="AD782" s="68">
        <v>-124.550268</v>
      </c>
      <c r="AE782" s="65" t="s">
        <v>785</v>
      </c>
      <c r="AF782" s="66">
        <v>8778</v>
      </c>
      <c r="AG782" s="66" t="s">
        <v>74</v>
      </c>
      <c r="AH782" s="66">
        <v>346</v>
      </c>
      <c r="AI782" s="66">
        <v>192</v>
      </c>
      <c r="AJ782" s="66" t="s">
        <v>57</v>
      </c>
      <c r="AK782" s="66" t="s">
        <v>62</v>
      </c>
      <c r="AL782" s="66" t="s">
        <v>57</v>
      </c>
      <c r="AM782" s="66" t="s">
        <v>63</v>
      </c>
      <c r="AN782" s="63" t="str">
        <f t="shared" si="105"/>
        <v>Fort Fraser</v>
      </c>
      <c r="AO782" s="67" t="str">
        <f t="shared" si="106"/>
        <v>FALSE</v>
      </c>
      <c r="AP782" s="67" t="str">
        <f t="shared" si="107"/>
        <v>FALSE</v>
      </c>
    </row>
    <row r="783" spans="2:42" x14ac:dyDescent="0.25">
      <c r="B783" s="174">
        <v>8780</v>
      </c>
      <c r="C783" s="6" t="str">
        <f t="shared" si="99"/>
        <v>Fraser Lake</v>
      </c>
      <c r="D783" s="4" t="s">
        <v>62</v>
      </c>
      <c r="E783" s="5" t="s">
        <v>62</v>
      </c>
      <c r="F783" s="5" t="s">
        <v>62</v>
      </c>
      <c r="G783" s="5" t="s">
        <v>2563</v>
      </c>
      <c r="H783" s="5" t="s">
        <v>2562</v>
      </c>
      <c r="I783" s="299"/>
      <c r="J783" s="346"/>
      <c r="K783" s="346"/>
      <c r="L783" s="346"/>
      <c r="M783" s="347"/>
      <c r="N783" s="1"/>
      <c r="O783" s="2"/>
      <c r="P783" s="194"/>
      <c r="Q783" s="343" t="str">
        <f t="shared" si="100"/>
        <v/>
      </c>
      <c r="R783" s="210" t="str">
        <f t="shared" si="101"/>
        <v/>
      </c>
      <c r="S783" s="211" t="str">
        <f t="shared" si="102"/>
        <v/>
      </c>
      <c r="T783" s="215"/>
      <c r="U783" s="213">
        <f t="shared" si="103"/>
        <v>0</v>
      </c>
      <c r="V783" s="217">
        <f t="shared" si="104"/>
        <v>0</v>
      </c>
      <c r="W783" s="215"/>
      <c r="X783" s="215"/>
      <c r="Y783" s="213" t="str">
        <f>IF(AB783="Y",COUNT(#REF!), "")</f>
        <v/>
      </c>
      <c r="Z783" s="32"/>
      <c r="AA783" s="66" t="s">
        <v>813</v>
      </c>
      <c r="AB783" s="66" t="s">
        <v>72</v>
      </c>
      <c r="AC783" s="68">
        <v>54.058300000000003</v>
      </c>
      <c r="AD783" s="68">
        <v>-124.847201</v>
      </c>
      <c r="AE783" s="65" t="s">
        <v>814</v>
      </c>
      <c r="AF783" s="66">
        <v>8780</v>
      </c>
      <c r="AG783" s="66" t="s">
        <v>74</v>
      </c>
      <c r="AH783" s="66">
        <v>1103</v>
      </c>
      <c r="AI783" s="66">
        <v>618</v>
      </c>
      <c r="AJ783" s="66" t="s">
        <v>57</v>
      </c>
      <c r="AK783" s="66" t="s">
        <v>62</v>
      </c>
      <c r="AL783" s="66" t="s">
        <v>57</v>
      </c>
      <c r="AM783" s="66" t="s">
        <v>63</v>
      </c>
      <c r="AN783" s="63" t="str">
        <f t="shared" si="105"/>
        <v>Fraser Lake</v>
      </c>
      <c r="AO783" s="67" t="str">
        <f t="shared" si="106"/>
        <v>FALSE</v>
      </c>
      <c r="AP783" s="67" t="str">
        <f t="shared" si="107"/>
        <v>FALSE</v>
      </c>
    </row>
    <row r="784" spans="2:42" x14ac:dyDescent="0.25">
      <c r="B784" s="174">
        <v>8782</v>
      </c>
      <c r="C784" s="6" t="str">
        <f t="shared" si="99"/>
        <v>Tintagel</v>
      </c>
      <c r="D784" s="4" t="s">
        <v>62</v>
      </c>
      <c r="E784" s="5" t="s">
        <v>62</v>
      </c>
      <c r="F784" s="5" t="s">
        <v>62</v>
      </c>
      <c r="G784" s="5" t="s">
        <v>2563</v>
      </c>
      <c r="H784" s="5" t="s">
        <v>2562</v>
      </c>
      <c r="I784" s="299"/>
      <c r="J784" s="346"/>
      <c r="K784" s="346"/>
      <c r="L784" s="346"/>
      <c r="M784" s="347"/>
      <c r="N784" s="1"/>
      <c r="O784" s="2"/>
      <c r="P784" s="194"/>
      <c r="Q784" s="343" t="str">
        <f t="shared" si="100"/>
        <v/>
      </c>
      <c r="R784" s="210" t="str">
        <f t="shared" si="101"/>
        <v/>
      </c>
      <c r="S784" s="211" t="str">
        <f t="shared" si="102"/>
        <v/>
      </c>
      <c r="T784" s="215"/>
      <c r="U784" s="213">
        <f t="shared" si="103"/>
        <v>0</v>
      </c>
      <c r="V784" s="217">
        <f t="shared" si="104"/>
        <v>0</v>
      </c>
      <c r="W784" s="215"/>
      <c r="X784" s="215"/>
      <c r="Y784" s="213" t="str">
        <f>IF(AB784="Y",COUNT(#REF!), "")</f>
        <v/>
      </c>
      <c r="Z784" s="32"/>
      <c r="AA784" s="66" t="s">
        <v>2187</v>
      </c>
      <c r="AB784" s="64" t="s">
        <v>72</v>
      </c>
      <c r="AC784" s="68">
        <v>54.202849999999998</v>
      </c>
      <c r="AD784" s="68">
        <v>-125.593009</v>
      </c>
      <c r="AE784" s="65" t="s">
        <v>2188</v>
      </c>
      <c r="AF784" s="66">
        <v>8782</v>
      </c>
      <c r="AG784" s="66" t="s">
        <v>74</v>
      </c>
      <c r="AH784" s="66">
        <v>142</v>
      </c>
      <c r="AI784" s="66">
        <v>67</v>
      </c>
      <c r="AJ784" s="66" t="s">
        <v>57</v>
      </c>
      <c r="AK784" s="66" t="s">
        <v>62</v>
      </c>
      <c r="AL784" s="66" t="s">
        <v>57</v>
      </c>
      <c r="AM784" s="66" t="s">
        <v>63</v>
      </c>
      <c r="AN784" s="63" t="str">
        <f t="shared" si="105"/>
        <v>Tintagel</v>
      </c>
      <c r="AO784" s="67" t="str">
        <f t="shared" si="106"/>
        <v>FALSE</v>
      </c>
      <c r="AP784" s="67" t="str">
        <f t="shared" si="107"/>
        <v>FALSE</v>
      </c>
    </row>
    <row r="785" spans="2:42" x14ac:dyDescent="0.25">
      <c r="B785" s="174">
        <v>8783</v>
      </c>
      <c r="C785" s="6" t="str">
        <f t="shared" si="99"/>
        <v>Burns Lake</v>
      </c>
      <c r="D785" s="4" t="s">
        <v>57</v>
      </c>
      <c r="E785" s="5" t="s">
        <v>62</v>
      </c>
      <c r="F785" s="5" t="s">
        <v>62</v>
      </c>
      <c r="G785" s="5" t="s">
        <v>2563</v>
      </c>
      <c r="H785" s="5" t="s">
        <v>2562</v>
      </c>
      <c r="I785" s="299"/>
      <c r="J785" s="346"/>
      <c r="K785" s="346"/>
      <c r="L785" s="346"/>
      <c r="M785" s="347"/>
      <c r="N785" s="1"/>
      <c r="O785" s="2"/>
      <c r="P785" s="194"/>
      <c r="Q785" s="343" t="str">
        <f t="shared" si="100"/>
        <v/>
      </c>
      <c r="R785" s="210" t="str">
        <f t="shared" si="101"/>
        <v/>
      </c>
      <c r="S785" s="211" t="str">
        <f t="shared" si="102"/>
        <v/>
      </c>
      <c r="T785" s="215"/>
      <c r="U785" s="213">
        <f t="shared" si="103"/>
        <v>0</v>
      </c>
      <c r="V785" s="217">
        <f t="shared" si="104"/>
        <v>0</v>
      </c>
      <c r="W785" s="215"/>
      <c r="X785" s="215"/>
      <c r="Y785" s="213" t="str">
        <f>IF(AB785="Y",COUNT(#REF!), "")</f>
        <v/>
      </c>
      <c r="Z785" s="32"/>
      <c r="AA785" s="64" t="s">
        <v>363</v>
      </c>
      <c r="AB785" s="66" t="s">
        <v>72</v>
      </c>
      <c r="AC785" s="65">
        <v>54.231422000000002</v>
      </c>
      <c r="AD785" s="65">
        <v>-125.759652</v>
      </c>
      <c r="AE785" s="65" t="s">
        <v>364</v>
      </c>
      <c r="AF785" s="64">
        <v>8783</v>
      </c>
      <c r="AG785" s="64" t="s">
        <v>74</v>
      </c>
      <c r="AH785" s="64">
        <v>2478</v>
      </c>
      <c r="AI785" s="64">
        <v>1013</v>
      </c>
      <c r="AJ785" s="64" t="s">
        <v>57</v>
      </c>
      <c r="AK785" s="64" t="s">
        <v>62</v>
      </c>
      <c r="AL785" s="66" t="s">
        <v>57</v>
      </c>
      <c r="AM785" s="66" t="s">
        <v>63</v>
      </c>
      <c r="AN785" s="63" t="str">
        <f t="shared" si="105"/>
        <v>Burns Lake</v>
      </c>
      <c r="AO785" s="67" t="str">
        <f t="shared" si="106"/>
        <v>FALSE</v>
      </c>
      <c r="AP785" s="67" t="str">
        <f t="shared" si="107"/>
        <v>FALSE</v>
      </c>
    </row>
    <row r="786" spans="2:42" x14ac:dyDescent="0.25">
      <c r="B786" s="174">
        <v>8784</v>
      </c>
      <c r="C786" s="6" t="str">
        <f t="shared" si="99"/>
        <v>Endako</v>
      </c>
      <c r="D786" s="4" t="s">
        <v>62</v>
      </c>
      <c r="E786" s="5" t="s">
        <v>62</v>
      </c>
      <c r="F786" s="5" t="s">
        <v>62</v>
      </c>
      <c r="G786" s="5" t="s">
        <v>2563</v>
      </c>
      <c r="H786" s="5" t="s">
        <v>2562</v>
      </c>
      <c r="I786" s="299"/>
      <c r="J786" s="346"/>
      <c r="K786" s="346"/>
      <c r="L786" s="346"/>
      <c r="M786" s="347"/>
      <c r="N786" s="1"/>
      <c r="O786" s="2"/>
      <c r="P786" s="194"/>
      <c r="Q786" s="343" t="str">
        <f t="shared" si="100"/>
        <v/>
      </c>
      <c r="R786" s="210" t="str">
        <f t="shared" si="101"/>
        <v/>
      </c>
      <c r="S786" s="211" t="str">
        <f t="shared" si="102"/>
        <v/>
      </c>
      <c r="T786" s="215"/>
      <c r="U786" s="213">
        <f t="shared" si="103"/>
        <v>0</v>
      </c>
      <c r="V786" s="217">
        <f t="shared" si="104"/>
        <v>0</v>
      </c>
      <c r="W786" s="215"/>
      <c r="X786" s="215"/>
      <c r="Y786" s="213" t="str">
        <f>IF(AB786="Y",COUNT(#REF!), "")</f>
        <v/>
      </c>
      <c r="Z786" s="32"/>
      <c r="AA786" s="66" t="s">
        <v>721</v>
      </c>
      <c r="AB786" s="66" t="s">
        <v>72</v>
      </c>
      <c r="AC786" s="68">
        <v>54.087502000000001</v>
      </c>
      <c r="AD786" s="68">
        <v>-125.01702299999999</v>
      </c>
      <c r="AE786" s="65" t="s">
        <v>722</v>
      </c>
      <c r="AF786" s="66">
        <v>8784</v>
      </c>
      <c r="AG786" s="66" t="s">
        <v>74</v>
      </c>
      <c r="AH786" s="66">
        <v>58</v>
      </c>
      <c r="AI786" s="66">
        <v>30</v>
      </c>
      <c r="AJ786" s="66" t="s">
        <v>57</v>
      </c>
      <c r="AK786" s="66" t="s">
        <v>62</v>
      </c>
      <c r="AL786" s="66" t="s">
        <v>62</v>
      </c>
      <c r="AM786" s="66" t="s">
        <v>63</v>
      </c>
      <c r="AN786" s="63" t="str">
        <f t="shared" si="105"/>
        <v>Endako</v>
      </c>
      <c r="AO786" s="67" t="str">
        <f t="shared" si="106"/>
        <v>FALSE</v>
      </c>
      <c r="AP786" s="67" t="str">
        <f t="shared" si="107"/>
        <v>FALSE</v>
      </c>
    </row>
    <row r="787" spans="2:42" x14ac:dyDescent="0.25">
      <c r="B787" s="174">
        <v>8787</v>
      </c>
      <c r="C787" s="6" t="str">
        <f t="shared" si="99"/>
        <v>Decker Lake</v>
      </c>
      <c r="D787" s="4" t="s">
        <v>57</v>
      </c>
      <c r="E787" s="5" t="s">
        <v>57</v>
      </c>
      <c r="F787" s="5" t="s">
        <v>62</v>
      </c>
      <c r="G787" s="5" t="s">
        <v>2563</v>
      </c>
      <c r="H787" s="5" t="s">
        <v>2562</v>
      </c>
      <c r="I787" s="299"/>
      <c r="J787" s="346"/>
      <c r="K787" s="346"/>
      <c r="L787" s="346"/>
      <c r="M787" s="347"/>
      <c r="N787" s="1"/>
      <c r="O787" s="2"/>
      <c r="P787" s="194"/>
      <c r="Q787" s="343" t="str">
        <f t="shared" si="100"/>
        <v/>
      </c>
      <c r="R787" s="210" t="str">
        <f t="shared" si="101"/>
        <v/>
      </c>
      <c r="S787" s="211" t="str">
        <f t="shared" si="102"/>
        <v/>
      </c>
      <c r="T787" s="215"/>
      <c r="U787" s="213">
        <f t="shared" si="103"/>
        <v>0</v>
      </c>
      <c r="V787" s="217">
        <f t="shared" si="104"/>
        <v>0</v>
      </c>
      <c r="W787" s="215"/>
      <c r="X787" s="215"/>
      <c r="Y787" s="213" t="str">
        <f>IF(AB787="Y",COUNT(#REF!), "")</f>
        <v/>
      </c>
      <c r="Z787" s="32"/>
      <c r="AA787" s="64" t="s">
        <v>599</v>
      </c>
      <c r="AB787" s="66" t="s">
        <v>72</v>
      </c>
      <c r="AC787" s="65">
        <v>54.300001000000002</v>
      </c>
      <c r="AD787" s="65">
        <v>-125.83330100000001</v>
      </c>
      <c r="AE787" s="65" t="s">
        <v>600</v>
      </c>
      <c r="AF787" s="64">
        <v>8787</v>
      </c>
      <c r="AG787" s="64" t="s">
        <v>74</v>
      </c>
      <c r="AH787" s="64">
        <v>304</v>
      </c>
      <c r="AI787" s="64">
        <v>139</v>
      </c>
      <c r="AJ787" s="64" t="s">
        <v>57</v>
      </c>
      <c r="AK787" s="64" t="s">
        <v>62</v>
      </c>
      <c r="AL787" s="66" t="s">
        <v>62</v>
      </c>
      <c r="AM787" s="66" t="s">
        <v>63</v>
      </c>
      <c r="AN787" s="63" t="str">
        <f t="shared" si="105"/>
        <v>Decker Lake</v>
      </c>
      <c r="AO787" s="67" t="str">
        <f t="shared" si="106"/>
        <v>FALSE</v>
      </c>
      <c r="AP787" s="67" t="str">
        <f t="shared" si="107"/>
        <v>FALSE</v>
      </c>
    </row>
    <row r="788" spans="2:42" x14ac:dyDescent="0.25">
      <c r="B788" s="174">
        <v>8789</v>
      </c>
      <c r="C788" s="6" t="str">
        <f t="shared" si="99"/>
        <v>Broman Lake*</v>
      </c>
      <c r="D788" s="4" t="s">
        <v>62</v>
      </c>
      <c r="E788" s="5" t="s">
        <v>62</v>
      </c>
      <c r="F788" s="5" t="s">
        <v>62</v>
      </c>
      <c r="G788" s="5" t="s">
        <v>2563</v>
      </c>
      <c r="H788" s="5" t="s">
        <v>2562</v>
      </c>
      <c r="I788" s="299"/>
      <c r="J788" s="346"/>
      <c r="K788" s="346"/>
      <c r="L788" s="346"/>
      <c r="M788" s="347"/>
      <c r="N788" s="1"/>
      <c r="O788" s="2"/>
      <c r="P788" s="194"/>
      <c r="Q788" s="343" t="str">
        <f t="shared" si="100"/>
        <v/>
      </c>
      <c r="R788" s="210" t="str">
        <f t="shared" si="101"/>
        <v/>
      </c>
      <c r="S788" s="211" t="str">
        <f t="shared" si="102"/>
        <v/>
      </c>
      <c r="T788" s="215"/>
      <c r="U788" s="213">
        <f t="shared" si="103"/>
        <v>0</v>
      </c>
      <c r="V788" s="217">
        <f t="shared" si="104"/>
        <v>0</v>
      </c>
      <c r="W788" s="215"/>
      <c r="X788" s="215"/>
      <c r="Y788" s="213">
        <f>IF(AB788="Y",COUNT(#REF!), "")</f>
        <v>0</v>
      </c>
      <c r="Z788" s="32"/>
      <c r="AA788" s="66" t="s">
        <v>337</v>
      </c>
      <c r="AB788" s="64" t="s">
        <v>59</v>
      </c>
      <c r="AC788" s="68">
        <v>54.420319999999997</v>
      </c>
      <c r="AD788" s="68">
        <v>-126.134615</v>
      </c>
      <c r="AE788" s="65" t="s">
        <v>338</v>
      </c>
      <c r="AF788" s="66">
        <v>8789</v>
      </c>
      <c r="AG788" s="66" t="s">
        <v>61</v>
      </c>
      <c r="AH788" s="66">
        <v>10</v>
      </c>
      <c r="AI788" s="66">
        <v>10</v>
      </c>
      <c r="AJ788" s="66" t="s">
        <v>57</v>
      </c>
      <c r="AK788" s="66" t="s">
        <v>62</v>
      </c>
      <c r="AL788" s="66" t="s">
        <v>57</v>
      </c>
      <c r="AM788" s="66" t="s">
        <v>63</v>
      </c>
      <c r="AN788" s="63" t="str">
        <f t="shared" si="105"/>
        <v>Broman Lake*</v>
      </c>
      <c r="AO788" s="67" t="str">
        <f t="shared" si="106"/>
        <v>FALSE</v>
      </c>
      <c r="AP788" s="67" t="str">
        <f t="shared" si="107"/>
        <v>FALSE</v>
      </c>
    </row>
    <row r="789" spans="2:42" x14ac:dyDescent="0.25">
      <c r="B789" s="174">
        <v>8790</v>
      </c>
      <c r="C789" s="6" t="str">
        <f t="shared" si="99"/>
        <v>Topley</v>
      </c>
      <c r="D789" s="4" t="s">
        <v>57</v>
      </c>
      <c r="E789" s="5" t="s">
        <v>57</v>
      </c>
      <c r="F789" s="5" t="s">
        <v>62</v>
      </c>
      <c r="G789" s="5" t="s">
        <v>2563</v>
      </c>
      <c r="H789" s="5" t="s">
        <v>2562</v>
      </c>
      <c r="I789" s="299"/>
      <c r="J789" s="346"/>
      <c r="K789" s="346"/>
      <c r="L789" s="346"/>
      <c r="M789" s="347"/>
      <c r="N789" s="1"/>
      <c r="O789" s="2"/>
      <c r="P789" s="194"/>
      <c r="Q789" s="343" t="str">
        <f t="shared" si="100"/>
        <v/>
      </c>
      <c r="R789" s="210" t="str">
        <f t="shared" si="101"/>
        <v/>
      </c>
      <c r="S789" s="211" t="str">
        <f t="shared" si="102"/>
        <v/>
      </c>
      <c r="T789" s="215"/>
      <c r="U789" s="213">
        <f t="shared" si="103"/>
        <v>0</v>
      </c>
      <c r="V789" s="217">
        <f t="shared" si="104"/>
        <v>0</v>
      </c>
      <c r="W789" s="215"/>
      <c r="X789" s="215"/>
      <c r="Y789" s="213" t="str">
        <f>IF(AB789="Y",COUNT(#REF!), "")</f>
        <v/>
      </c>
      <c r="Z789" s="32"/>
      <c r="AA789" s="64" t="s">
        <v>2215</v>
      </c>
      <c r="AB789" s="64" t="s">
        <v>72</v>
      </c>
      <c r="AC789" s="65">
        <v>54.506830999999998</v>
      </c>
      <c r="AD789" s="65">
        <v>-126.301006</v>
      </c>
      <c r="AE789" s="65" t="s">
        <v>2216</v>
      </c>
      <c r="AF789" s="64">
        <v>8790</v>
      </c>
      <c r="AG789" s="64" t="s">
        <v>74</v>
      </c>
      <c r="AH789" s="64">
        <v>59</v>
      </c>
      <c r="AI789" s="64">
        <v>33</v>
      </c>
      <c r="AJ789" s="64" t="s">
        <v>57</v>
      </c>
      <c r="AK789" s="64" t="s">
        <v>62</v>
      </c>
      <c r="AL789" s="66" t="s">
        <v>62</v>
      </c>
      <c r="AM789" s="66" t="s">
        <v>63</v>
      </c>
      <c r="AN789" s="63" t="str">
        <f t="shared" si="105"/>
        <v>Topley</v>
      </c>
      <c r="AO789" s="67" t="str">
        <f t="shared" si="106"/>
        <v>FALSE</v>
      </c>
      <c r="AP789" s="67" t="str">
        <f t="shared" si="107"/>
        <v>FALSE</v>
      </c>
    </row>
    <row r="790" spans="2:42" x14ac:dyDescent="0.25">
      <c r="B790" s="174">
        <v>8791</v>
      </c>
      <c r="C790" s="6" t="str">
        <f t="shared" si="99"/>
        <v>Wiley</v>
      </c>
      <c r="D790" s="4" t="s">
        <v>62</v>
      </c>
      <c r="E790" s="5" t="s">
        <v>62</v>
      </c>
      <c r="F790" s="5" t="s">
        <v>62</v>
      </c>
      <c r="G790" s="5" t="s">
        <v>2563</v>
      </c>
      <c r="H790" s="5" t="s">
        <v>2562</v>
      </c>
      <c r="I790" s="299"/>
      <c r="J790" s="346"/>
      <c r="K790" s="346"/>
      <c r="L790" s="346"/>
      <c r="M790" s="347"/>
      <c r="N790" s="1"/>
      <c r="O790" s="2"/>
      <c r="P790" s="194"/>
      <c r="Q790" s="343" t="str">
        <f t="shared" si="100"/>
        <v/>
      </c>
      <c r="R790" s="210" t="str">
        <f t="shared" si="101"/>
        <v/>
      </c>
      <c r="S790" s="211" t="str">
        <f t="shared" si="102"/>
        <v/>
      </c>
      <c r="T790" s="215"/>
      <c r="U790" s="213">
        <f t="shared" si="103"/>
        <v>0</v>
      </c>
      <c r="V790" s="217">
        <f t="shared" si="104"/>
        <v>0</v>
      </c>
      <c r="W790" s="215"/>
      <c r="X790" s="215"/>
      <c r="Y790" s="213" t="str">
        <f>IF(AB790="Y",COUNT(#REF!), "")</f>
        <v/>
      </c>
      <c r="Z790" s="32"/>
      <c r="AA790" s="64" t="s">
        <v>2408</v>
      </c>
      <c r="AB790" s="64" t="s">
        <v>72</v>
      </c>
      <c r="AC790" s="65">
        <v>54.515037999999997</v>
      </c>
      <c r="AD790" s="65">
        <v>-126.33373400000001</v>
      </c>
      <c r="AE790" s="65" t="s">
        <v>2409</v>
      </c>
      <c r="AF790" s="64">
        <v>8791</v>
      </c>
      <c r="AG790" s="64" t="s">
        <v>74</v>
      </c>
      <c r="AH790" s="64">
        <v>90</v>
      </c>
      <c r="AI790" s="64">
        <v>40</v>
      </c>
      <c r="AJ790" s="64" t="s">
        <v>57</v>
      </c>
      <c r="AK790" s="64" t="s">
        <v>62</v>
      </c>
      <c r="AL790" s="66" t="s">
        <v>62</v>
      </c>
      <c r="AM790" s="66" t="s">
        <v>63</v>
      </c>
      <c r="AN790" s="63" t="str">
        <f t="shared" si="105"/>
        <v>Wiley</v>
      </c>
      <c r="AO790" s="67" t="str">
        <f t="shared" si="106"/>
        <v>FALSE</v>
      </c>
      <c r="AP790" s="67" t="str">
        <f t="shared" si="107"/>
        <v>FALSE</v>
      </c>
    </row>
    <row r="791" spans="2:42" x14ac:dyDescent="0.25">
      <c r="B791" s="174">
        <v>8792</v>
      </c>
      <c r="C791" s="6" t="str">
        <f t="shared" si="99"/>
        <v>Perow</v>
      </c>
      <c r="D791" s="4" t="s">
        <v>62</v>
      </c>
      <c r="E791" s="5" t="s">
        <v>62</v>
      </c>
      <c r="F791" s="5" t="s">
        <v>57</v>
      </c>
      <c r="G791" s="5" t="s">
        <v>2563</v>
      </c>
      <c r="H791" s="5" t="s">
        <v>2562</v>
      </c>
      <c r="I791" s="299"/>
      <c r="J791" s="346"/>
      <c r="K791" s="346"/>
      <c r="L791" s="346"/>
      <c r="M791" s="347"/>
      <c r="N791" s="1"/>
      <c r="O791" s="2"/>
      <c r="P791" s="194"/>
      <c r="Q791" s="343" t="str">
        <f t="shared" si="100"/>
        <v/>
      </c>
      <c r="R791" s="210" t="str">
        <f t="shared" si="101"/>
        <v/>
      </c>
      <c r="S791" s="211" t="str">
        <f t="shared" si="102"/>
        <v/>
      </c>
      <c r="T791" s="215"/>
      <c r="U791" s="213">
        <f t="shared" si="103"/>
        <v>0</v>
      </c>
      <c r="V791" s="217">
        <f t="shared" si="104"/>
        <v>0</v>
      </c>
      <c r="W791" s="215"/>
      <c r="X791" s="215"/>
      <c r="Y791" s="213" t="str">
        <f>IF(AB791="Y",COUNT(#REF!), "")</f>
        <v/>
      </c>
      <c r="Z791" s="32"/>
      <c r="AA791" s="64" t="s">
        <v>1633</v>
      </c>
      <c r="AB791" s="64" t="s">
        <v>72</v>
      </c>
      <c r="AC791" s="65">
        <v>54.520180000000003</v>
      </c>
      <c r="AD791" s="65">
        <v>-126.440459</v>
      </c>
      <c r="AE791" s="65" t="s">
        <v>1634</v>
      </c>
      <c r="AF791" s="64">
        <v>8792</v>
      </c>
      <c r="AG791" s="64" t="s">
        <v>74</v>
      </c>
      <c r="AH791" s="64">
        <v>68</v>
      </c>
      <c r="AI791" s="64">
        <v>28</v>
      </c>
      <c r="AJ791" s="64" t="s">
        <v>57</v>
      </c>
      <c r="AK791" s="64" t="s">
        <v>62</v>
      </c>
      <c r="AL791" s="66" t="s">
        <v>62</v>
      </c>
      <c r="AM791" s="66" t="s">
        <v>63</v>
      </c>
      <c r="AN791" s="63" t="str">
        <f t="shared" si="105"/>
        <v>Perow</v>
      </c>
      <c r="AO791" s="67" t="str">
        <f t="shared" si="106"/>
        <v>FALSE</v>
      </c>
      <c r="AP791" s="67" t="str">
        <f t="shared" si="107"/>
        <v>FALSE</v>
      </c>
    </row>
    <row r="792" spans="2:42" x14ac:dyDescent="0.25">
      <c r="B792" s="174">
        <v>8793</v>
      </c>
      <c r="C792" s="6" t="str">
        <f t="shared" si="99"/>
        <v>Houston</v>
      </c>
      <c r="D792" s="4" t="s">
        <v>62</v>
      </c>
      <c r="E792" s="5" t="s">
        <v>62</v>
      </c>
      <c r="F792" s="5" t="s">
        <v>62</v>
      </c>
      <c r="G792" s="5" t="s">
        <v>2563</v>
      </c>
      <c r="H792" s="5" t="s">
        <v>2562</v>
      </c>
      <c r="I792" s="299"/>
      <c r="J792" s="346"/>
      <c r="K792" s="346"/>
      <c r="L792" s="346"/>
      <c r="M792" s="347"/>
      <c r="N792" s="1"/>
      <c r="O792" s="2"/>
      <c r="P792" s="194"/>
      <c r="Q792" s="343" t="str">
        <f t="shared" si="100"/>
        <v/>
      </c>
      <c r="R792" s="210" t="str">
        <f t="shared" si="101"/>
        <v/>
      </c>
      <c r="S792" s="211" t="str">
        <f t="shared" si="102"/>
        <v/>
      </c>
      <c r="T792" s="215"/>
      <c r="U792" s="213">
        <f t="shared" si="103"/>
        <v>0</v>
      </c>
      <c r="V792" s="217">
        <f t="shared" si="104"/>
        <v>0</v>
      </c>
      <c r="W792" s="215"/>
      <c r="X792" s="215"/>
      <c r="Y792" s="213" t="str">
        <f>IF(AB792="Y",COUNT(#REF!), "")</f>
        <v/>
      </c>
      <c r="Z792" s="32"/>
      <c r="AA792" s="66" t="s">
        <v>1001</v>
      </c>
      <c r="AB792" s="64" t="s">
        <v>72</v>
      </c>
      <c r="AC792" s="68">
        <v>54.396987000000003</v>
      </c>
      <c r="AD792" s="68">
        <v>-126.651832</v>
      </c>
      <c r="AE792" s="65" t="s">
        <v>1002</v>
      </c>
      <c r="AF792" s="66">
        <v>8793</v>
      </c>
      <c r="AG792" s="66" t="s">
        <v>74</v>
      </c>
      <c r="AH792" s="66">
        <v>2046</v>
      </c>
      <c r="AI792" s="66">
        <v>1005</v>
      </c>
      <c r="AJ792" s="66" t="s">
        <v>62</v>
      </c>
      <c r="AK792" s="66" t="s">
        <v>57</v>
      </c>
      <c r="AL792" s="66" t="s">
        <v>57</v>
      </c>
      <c r="AM792" s="66" t="s">
        <v>63</v>
      </c>
      <c r="AN792" s="63" t="str">
        <f t="shared" si="105"/>
        <v>Houston</v>
      </c>
      <c r="AO792" s="67" t="str">
        <f t="shared" si="106"/>
        <v>FALSE</v>
      </c>
      <c r="AP792" s="67" t="str">
        <f t="shared" si="107"/>
        <v>FALSE</v>
      </c>
    </row>
    <row r="793" spans="2:42" x14ac:dyDescent="0.25">
      <c r="B793" s="174">
        <v>8794</v>
      </c>
      <c r="C793" s="6" t="str">
        <f t="shared" si="99"/>
        <v>Granisle</v>
      </c>
      <c r="D793" s="4" t="s">
        <v>57</v>
      </c>
      <c r="E793" s="5" t="s">
        <v>62</v>
      </c>
      <c r="F793" s="5" t="s">
        <v>62</v>
      </c>
      <c r="G793" s="5" t="s">
        <v>2563</v>
      </c>
      <c r="H793" s="5" t="s">
        <v>2562</v>
      </c>
      <c r="I793" s="299"/>
      <c r="J793" s="346"/>
      <c r="K793" s="346"/>
      <c r="L793" s="346"/>
      <c r="M793" s="347"/>
      <c r="N793" s="1"/>
      <c r="O793" s="2"/>
      <c r="P793" s="194"/>
      <c r="Q793" s="343" t="str">
        <f t="shared" si="100"/>
        <v/>
      </c>
      <c r="R793" s="210" t="str">
        <f t="shared" si="101"/>
        <v/>
      </c>
      <c r="S793" s="211" t="str">
        <f t="shared" si="102"/>
        <v/>
      </c>
      <c r="T793" s="215"/>
      <c r="U793" s="213">
        <f t="shared" si="103"/>
        <v>0</v>
      </c>
      <c r="V793" s="217">
        <f t="shared" si="104"/>
        <v>0</v>
      </c>
      <c r="W793" s="215"/>
      <c r="X793" s="215"/>
      <c r="Y793" s="213" t="str">
        <f>IF(AB793="Y",COUNT(#REF!), "")</f>
        <v/>
      </c>
      <c r="Z793" s="32"/>
      <c r="AA793" s="66" t="s">
        <v>889</v>
      </c>
      <c r="AB793" s="64" t="s">
        <v>72</v>
      </c>
      <c r="AC793" s="68">
        <v>54.884416000000002</v>
      </c>
      <c r="AD793" s="68">
        <v>-126.213078</v>
      </c>
      <c r="AE793" s="65" t="s">
        <v>890</v>
      </c>
      <c r="AF793" s="66">
        <v>8794</v>
      </c>
      <c r="AG793" s="66" t="s">
        <v>74</v>
      </c>
      <c r="AH793" s="66">
        <v>303</v>
      </c>
      <c r="AI793" s="66">
        <v>285</v>
      </c>
      <c r="AJ793" s="66" t="s">
        <v>57</v>
      </c>
      <c r="AK793" s="66" t="s">
        <v>57</v>
      </c>
      <c r="AL793" s="66" t="s">
        <v>57</v>
      </c>
      <c r="AM793" s="66" t="s">
        <v>63</v>
      </c>
      <c r="AN793" s="63" t="str">
        <f t="shared" si="105"/>
        <v>Granisle</v>
      </c>
      <c r="AO793" s="67" t="str">
        <f t="shared" si="106"/>
        <v>FALSE</v>
      </c>
      <c r="AP793" s="67" t="str">
        <f t="shared" si="107"/>
        <v>FALSE</v>
      </c>
    </row>
    <row r="794" spans="2:42" x14ac:dyDescent="0.25">
      <c r="B794" s="174">
        <v>8795</v>
      </c>
      <c r="C794" s="6" t="str">
        <f t="shared" si="99"/>
        <v>Lake Babine*</v>
      </c>
      <c r="D794" s="4" t="s">
        <v>62</v>
      </c>
      <c r="E794" s="5" t="s">
        <v>62</v>
      </c>
      <c r="F794" s="5" t="s">
        <v>62</v>
      </c>
      <c r="G794" s="5" t="s">
        <v>2563</v>
      </c>
      <c r="H794" s="5" t="s">
        <v>2562</v>
      </c>
      <c r="I794" s="299"/>
      <c r="J794" s="346"/>
      <c r="K794" s="346"/>
      <c r="L794" s="346"/>
      <c r="M794" s="347"/>
      <c r="N794" s="1"/>
      <c r="O794" s="2"/>
      <c r="P794" s="194"/>
      <c r="Q794" s="343" t="str">
        <f t="shared" si="100"/>
        <v/>
      </c>
      <c r="R794" s="210" t="str">
        <f t="shared" si="101"/>
        <v/>
      </c>
      <c r="S794" s="211" t="str">
        <f t="shared" si="102"/>
        <v/>
      </c>
      <c r="T794" s="215"/>
      <c r="U794" s="213">
        <f t="shared" si="103"/>
        <v>0</v>
      </c>
      <c r="V794" s="217">
        <f t="shared" si="104"/>
        <v>0</v>
      </c>
      <c r="W794" s="215"/>
      <c r="X794" s="215"/>
      <c r="Y794" s="213">
        <f>IF(AB794="Y",COUNT(#REF!), "")</f>
        <v>0</v>
      </c>
      <c r="Z794" s="32"/>
      <c r="AA794" s="66" t="s">
        <v>1165</v>
      </c>
      <c r="AB794" s="64" t="s">
        <v>59</v>
      </c>
      <c r="AC794" s="68">
        <v>54.817020999999997</v>
      </c>
      <c r="AD794" s="68">
        <v>-126.14665599999999</v>
      </c>
      <c r="AE794" s="65" t="s">
        <v>1166</v>
      </c>
      <c r="AF794" s="66">
        <v>8795</v>
      </c>
      <c r="AG794" s="66" t="s">
        <v>61</v>
      </c>
      <c r="AH794" s="66">
        <v>122</v>
      </c>
      <c r="AI794" s="66">
        <v>82</v>
      </c>
      <c r="AJ794" s="66" t="s">
        <v>57</v>
      </c>
      <c r="AK794" s="66" t="s">
        <v>62</v>
      </c>
      <c r="AL794" s="66" t="s">
        <v>57</v>
      </c>
      <c r="AM794" s="66" t="s">
        <v>63</v>
      </c>
      <c r="AN794" s="63" t="str">
        <f t="shared" si="105"/>
        <v>Lake Babine*</v>
      </c>
      <c r="AO794" s="67" t="str">
        <f t="shared" si="106"/>
        <v>FALSE</v>
      </c>
      <c r="AP794" s="67" t="str">
        <f t="shared" si="107"/>
        <v>FALSE</v>
      </c>
    </row>
    <row r="795" spans="2:42" x14ac:dyDescent="0.25">
      <c r="B795" s="174">
        <v>8796</v>
      </c>
      <c r="C795" s="6" t="str">
        <f t="shared" si="99"/>
        <v>Topley Landing</v>
      </c>
      <c r="D795" s="4" t="s">
        <v>62</v>
      </c>
      <c r="E795" s="5" t="s">
        <v>62</v>
      </c>
      <c r="F795" s="5" t="s">
        <v>62</v>
      </c>
      <c r="G795" s="5" t="s">
        <v>2563</v>
      </c>
      <c r="H795" s="5" t="s">
        <v>2562</v>
      </c>
      <c r="I795" s="299"/>
      <c r="J795" s="346"/>
      <c r="K795" s="346"/>
      <c r="L795" s="346"/>
      <c r="M795" s="347"/>
      <c r="N795" s="1"/>
      <c r="O795" s="2"/>
      <c r="P795" s="194"/>
      <c r="Q795" s="343" t="str">
        <f t="shared" si="100"/>
        <v/>
      </c>
      <c r="R795" s="210" t="str">
        <f t="shared" si="101"/>
        <v/>
      </c>
      <c r="S795" s="211" t="str">
        <f t="shared" si="102"/>
        <v/>
      </c>
      <c r="T795" s="215"/>
      <c r="U795" s="213">
        <f t="shared" si="103"/>
        <v>0</v>
      </c>
      <c r="V795" s="217">
        <f t="shared" si="104"/>
        <v>0</v>
      </c>
      <c r="W795" s="215"/>
      <c r="X795" s="215"/>
      <c r="Y795" s="213" t="str">
        <f>IF(AB795="Y",COUNT(#REF!), "")</f>
        <v/>
      </c>
      <c r="Z795" s="32"/>
      <c r="AA795" s="66" t="s">
        <v>2217</v>
      </c>
      <c r="AB795" s="66" t="s">
        <v>72</v>
      </c>
      <c r="AC795" s="68">
        <v>54.807227779999998</v>
      </c>
      <c r="AD795" s="68">
        <v>-126.14263333</v>
      </c>
      <c r="AE795" s="65" t="s">
        <v>2218</v>
      </c>
      <c r="AF795" s="66">
        <v>8796</v>
      </c>
      <c r="AG795" s="66" t="s">
        <v>74</v>
      </c>
      <c r="AH795" s="66">
        <v>122</v>
      </c>
      <c r="AI795" s="66">
        <v>82</v>
      </c>
      <c r="AJ795" s="66" t="s">
        <v>57</v>
      </c>
      <c r="AK795" s="66" t="s">
        <v>62</v>
      </c>
      <c r="AL795" s="66" t="s">
        <v>57</v>
      </c>
      <c r="AM795" s="66" t="s">
        <v>63</v>
      </c>
      <c r="AN795" s="63" t="str">
        <f t="shared" si="105"/>
        <v>Topley Landing</v>
      </c>
      <c r="AO795" s="67" t="str">
        <f t="shared" si="106"/>
        <v>FALSE</v>
      </c>
      <c r="AP795" s="67" t="str">
        <f t="shared" si="107"/>
        <v>FALSE</v>
      </c>
    </row>
    <row r="796" spans="2:42" x14ac:dyDescent="0.25">
      <c r="B796" s="174">
        <v>8797</v>
      </c>
      <c r="C796" s="6" t="str">
        <f t="shared" si="99"/>
        <v>Smithers Landing</v>
      </c>
      <c r="D796" s="4" t="s">
        <v>57</v>
      </c>
      <c r="E796" s="5" t="s">
        <v>57</v>
      </c>
      <c r="F796" s="5" t="s">
        <v>57</v>
      </c>
      <c r="G796" s="5" t="s">
        <v>2563</v>
      </c>
      <c r="H796" s="5" t="s">
        <v>2562</v>
      </c>
      <c r="I796" s="299"/>
      <c r="J796" s="346"/>
      <c r="K796" s="346"/>
      <c r="L796" s="346"/>
      <c r="M796" s="347"/>
      <c r="N796" s="1"/>
      <c r="O796" s="2"/>
      <c r="P796" s="194"/>
      <c r="Q796" s="343" t="str">
        <f t="shared" si="100"/>
        <v/>
      </c>
      <c r="R796" s="210" t="str">
        <f t="shared" si="101"/>
        <v/>
      </c>
      <c r="S796" s="211" t="str">
        <f t="shared" si="102"/>
        <v/>
      </c>
      <c r="T796" s="215"/>
      <c r="U796" s="213">
        <f t="shared" si="103"/>
        <v>0</v>
      </c>
      <c r="V796" s="217">
        <f t="shared" si="104"/>
        <v>0</v>
      </c>
      <c r="W796" s="215"/>
      <c r="X796" s="215"/>
      <c r="Y796" s="213" t="str">
        <f>IF(AB796="Y",COUNT(#REF!), "")</f>
        <v/>
      </c>
      <c r="Z796" s="32"/>
      <c r="AA796" s="66" t="s">
        <v>2004</v>
      </c>
      <c r="AB796" s="66" t="s">
        <v>72</v>
      </c>
      <c r="AC796" s="68">
        <v>55.054020000000001</v>
      </c>
      <c r="AD796" s="68">
        <v>-126.526014</v>
      </c>
      <c r="AE796" s="65" t="s">
        <v>2005</v>
      </c>
      <c r="AF796" s="66">
        <v>8797</v>
      </c>
      <c r="AG796" s="66" t="s">
        <v>74</v>
      </c>
      <c r="AH796" s="66">
        <v>24</v>
      </c>
      <c r="AI796" s="66">
        <v>20</v>
      </c>
      <c r="AJ796" s="66" t="s">
        <v>62</v>
      </c>
      <c r="AK796" s="66" t="s">
        <v>57</v>
      </c>
      <c r="AL796" s="66" t="s">
        <v>57</v>
      </c>
      <c r="AM796" s="66" t="s">
        <v>63</v>
      </c>
      <c r="AN796" s="63" t="str">
        <f t="shared" si="105"/>
        <v>Smithers Landing</v>
      </c>
      <c r="AO796" s="67" t="str">
        <f t="shared" si="106"/>
        <v>FALSE</v>
      </c>
      <c r="AP796" s="67" t="str">
        <f t="shared" si="107"/>
        <v>FALSE</v>
      </c>
    </row>
    <row r="797" spans="2:42" x14ac:dyDescent="0.25">
      <c r="B797" s="174">
        <v>8798</v>
      </c>
      <c r="C797" s="6" t="str">
        <f t="shared" si="99"/>
        <v>Old Fort*</v>
      </c>
      <c r="D797" s="4" t="s">
        <v>62</v>
      </c>
      <c r="E797" s="5" t="s">
        <v>62</v>
      </c>
      <c r="F797" s="5" t="s">
        <v>62</v>
      </c>
      <c r="G797" s="5" t="s">
        <v>2563</v>
      </c>
      <c r="H797" s="5" t="s">
        <v>2562</v>
      </c>
      <c r="I797" s="299"/>
      <c r="J797" s="346"/>
      <c r="K797" s="346"/>
      <c r="L797" s="346"/>
      <c r="M797" s="347"/>
      <c r="N797" s="1"/>
      <c r="O797" s="2"/>
      <c r="P797" s="194"/>
      <c r="Q797" s="343" t="str">
        <f t="shared" si="100"/>
        <v/>
      </c>
      <c r="R797" s="210" t="str">
        <f t="shared" si="101"/>
        <v/>
      </c>
      <c r="S797" s="211" t="str">
        <f t="shared" si="102"/>
        <v/>
      </c>
      <c r="T797" s="215"/>
      <c r="U797" s="213">
        <f t="shared" si="103"/>
        <v>0</v>
      </c>
      <c r="V797" s="217">
        <f t="shared" si="104"/>
        <v>0</v>
      </c>
      <c r="W797" s="215"/>
      <c r="X797" s="215"/>
      <c r="Y797" s="213">
        <f>IF(AB797="Y",COUNT(#REF!), "")</f>
        <v>0</v>
      </c>
      <c r="Z797" s="32"/>
      <c r="AA797" s="64" t="s">
        <v>1560</v>
      </c>
      <c r="AB797" s="64" t="s">
        <v>59</v>
      </c>
      <c r="AC797" s="65">
        <v>55.037629000000003</v>
      </c>
      <c r="AD797" s="65">
        <v>-126.317515</v>
      </c>
      <c r="AE797" s="65" t="s">
        <v>1562</v>
      </c>
      <c r="AF797" s="64">
        <v>8798</v>
      </c>
      <c r="AG797" s="64" t="s">
        <v>61</v>
      </c>
      <c r="AH797" s="64"/>
      <c r="AI797" s="64"/>
      <c r="AJ797" s="64" t="s">
        <v>57</v>
      </c>
      <c r="AK797" s="64" t="s">
        <v>57</v>
      </c>
      <c r="AL797" s="66" t="s">
        <v>62</v>
      </c>
      <c r="AM797" s="66" t="s">
        <v>63</v>
      </c>
      <c r="AN797" s="63" t="str">
        <f t="shared" si="105"/>
        <v>Old Fort*</v>
      </c>
      <c r="AO797" s="67" t="str">
        <f t="shared" si="106"/>
        <v>FALSE</v>
      </c>
      <c r="AP797" s="67" t="str">
        <f t="shared" si="107"/>
        <v>FALSE</v>
      </c>
    </row>
    <row r="798" spans="2:42" x14ac:dyDescent="0.25">
      <c r="B798" s="174">
        <v>8799</v>
      </c>
      <c r="C798" s="6" t="str">
        <f t="shared" si="99"/>
        <v>Fort Babine*</v>
      </c>
      <c r="D798" s="4" t="s">
        <v>57</v>
      </c>
      <c r="E798" s="5" t="s">
        <v>57</v>
      </c>
      <c r="F798" s="5" t="s">
        <v>57</v>
      </c>
      <c r="G798" s="5" t="s">
        <v>2563</v>
      </c>
      <c r="H798" s="5" t="s">
        <v>2562</v>
      </c>
      <c r="I798" s="299"/>
      <c r="J798" s="346"/>
      <c r="K798" s="346"/>
      <c r="L798" s="346"/>
      <c r="M798" s="347"/>
      <c r="N798" s="1"/>
      <c r="O798" s="2"/>
      <c r="P798" s="194"/>
      <c r="Q798" s="343" t="str">
        <f t="shared" si="100"/>
        <v/>
      </c>
      <c r="R798" s="210" t="str">
        <f t="shared" si="101"/>
        <v/>
      </c>
      <c r="S798" s="211" t="str">
        <f t="shared" si="102"/>
        <v/>
      </c>
      <c r="T798" s="215"/>
      <c r="U798" s="213">
        <f t="shared" si="103"/>
        <v>0</v>
      </c>
      <c r="V798" s="217">
        <f t="shared" si="104"/>
        <v>0</v>
      </c>
      <c r="W798" s="215"/>
      <c r="X798" s="215"/>
      <c r="Y798" s="213">
        <f>IF(AB798="Y",COUNT(#REF!), "")</f>
        <v>0</v>
      </c>
      <c r="Z798" s="32"/>
      <c r="AA798" s="64" t="s">
        <v>782</v>
      </c>
      <c r="AB798" s="64" t="s">
        <v>59</v>
      </c>
      <c r="AC798" s="65">
        <v>55.322293999999999</v>
      </c>
      <c r="AD798" s="65">
        <v>-126.626221</v>
      </c>
      <c r="AE798" s="65" t="s">
        <v>783</v>
      </c>
      <c r="AF798" s="64">
        <v>8799</v>
      </c>
      <c r="AG798" s="64" t="s">
        <v>61</v>
      </c>
      <c r="AH798" s="64">
        <v>86</v>
      </c>
      <c r="AI798" s="64">
        <v>47</v>
      </c>
      <c r="AJ798" s="64" t="s">
        <v>57</v>
      </c>
      <c r="AK798" s="64" t="s">
        <v>62</v>
      </c>
      <c r="AL798" s="66" t="s">
        <v>57</v>
      </c>
      <c r="AM798" s="66" t="s">
        <v>63</v>
      </c>
      <c r="AN798" s="63" t="str">
        <f t="shared" si="105"/>
        <v>Fort Babine*</v>
      </c>
      <c r="AO798" s="67" t="str">
        <f t="shared" si="106"/>
        <v>FALSE</v>
      </c>
      <c r="AP798" s="67" t="str">
        <f t="shared" si="107"/>
        <v>FALSE</v>
      </c>
    </row>
    <row r="799" spans="2:42" x14ac:dyDescent="0.25">
      <c r="B799" s="174">
        <v>8801</v>
      </c>
      <c r="C799" s="6" t="str">
        <f t="shared" si="99"/>
        <v>Mackenzie</v>
      </c>
      <c r="D799" s="4" t="s">
        <v>62</v>
      </c>
      <c r="E799" s="5" t="s">
        <v>62</v>
      </c>
      <c r="F799" s="5" t="s">
        <v>62</v>
      </c>
      <c r="G799" s="5" t="s">
        <v>2553</v>
      </c>
      <c r="H799" s="5" t="s">
        <v>2552</v>
      </c>
      <c r="I799" s="299"/>
      <c r="J799" s="346"/>
      <c r="K799" s="346"/>
      <c r="L799" s="346"/>
      <c r="M799" s="347"/>
      <c r="N799" s="1"/>
      <c r="O799" s="2"/>
      <c r="P799" s="194"/>
      <c r="Q799" s="343" t="str">
        <f t="shared" si="100"/>
        <v/>
      </c>
      <c r="R799" s="210" t="str">
        <f t="shared" si="101"/>
        <v/>
      </c>
      <c r="S799" s="211" t="str">
        <f t="shared" si="102"/>
        <v/>
      </c>
      <c r="T799" s="215"/>
      <c r="U799" s="213">
        <f t="shared" si="103"/>
        <v>0</v>
      </c>
      <c r="V799" s="217">
        <f t="shared" si="104"/>
        <v>0</v>
      </c>
      <c r="W799" s="215"/>
      <c r="X799" s="215"/>
      <c r="Y799" s="213" t="str">
        <f>IF(AB799="Y",COUNT(#REF!), "")</f>
        <v/>
      </c>
      <c r="Z799" s="32"/>
      <c r="AA799" s="66" t="s">
        <v>1274</v>
      </c>
      <c r="AB799" s="64" t="s">
        <v>72</v>
      </c>
      <c r="AC799" s="68">
        <v>55.335436999999999</v>
      </c>
      <c r="AD799" s="68">
        <v>-123.095472</v>
      </c>
      <c r="AE799" s="65" t="s">
        <v>1275</v>
      </c>
      <c r="AF799" s="66">
        <v>8801</v>
      </c>
      <c r="AG799" s="66" t="s">
        <v>74</v>
      </c>
      <c r="AH799" s="66">
        <v>3505</v>
      </c>
      <c r="AI799" s="66">
        <v>1760</v>
      </c>
      <c r="AJ799" s="66" t="s">
        <v>57</v>
      </c>
      <c r="AK799" s="66" t="s">
        <v>62</v>
      </c>
      <c r="AL799" s="66" t="s">
        <v>62</v>
      </c>
      <c r="AM799" s="66" t="s">
        <v>63</v>
      </c>
      <c r="AN799" s="63" t="str">
        <f t="shared" si="105"/>
        <v>Mackenzie</v>
      </c>
      <c r="AO799" s="67" t="str">
        <f t="shared" si="106"/>
        <v>FALSE</v>
      </c>
      <c r="AP799" s="67" t="str">
        <f t="shared" si="107"/>
        <v>FALSE</v>
      </c>
    </row>
    <row r="800" spans="2:42" x14ac:dyDescent="0.25">
      <c r="B800" s="174">
        <v>8802</v>
      </c>
      <c r="C800" s="6" t="str">
        <f t="shared" si="99"/>
        <v>Fort St. James</v>
      </c>
      <c r="D800" s="4" t="s">
        <v>62</v>
      </c>
      <c r="E800" s="5" t="s">
        <v>62</v>
      </c>
      <c r="F800" s="5" t="s">
        <v>62</v>
      </c>
      <c r="G800" s="5" t="s">
        <v>2563</v>
      </c>
      <c r="H800" s="5" t="s">
        <v>2562</v>
      </c>
      <c r="I800" s="299"/>
      <c r="J800" s="346"/>
      <c r="K800" s="346"/>
      <c r="L800" s="346"/>
      <c r="M800" s="347"/>
      <c r="N800" s="1"/>
      <c r="O800" s="2"/>
      <c r="P800" s="194"/>
      <c r="Q800" s="343" t="str">
        <f t="shared" si="100"/>
        <v/>
      </c>
      <c r="R800" s="210" t="str">
        <f t="shared" si="101"/>
        <v/>
      </c>
      <c r="S800" s="211" t="str">
        <f t="shared" si="102"/>
        <v/>
      </c>
      <c r="T800" s="215"/>
      <c r="U800" s="213">
        <f t="shared" si="103"/>
        <v>0</v>
      </c>
      <c r="V800" s="217">
        <f t="shared" si="104"/>
        <v>0</v>
      </c>
      <c r="W800" s="215"/>
      <c r="X800" s="215"/>
      <c r="Y800" s="213" t="str">
        <f>IF(AB800="Y",COUNT(#REF!), "")</f>
        <v/>
      </c>
      <c r="Z800" s="32"/>
      <c r="AA800" s="64" t="s">
        <v>794</v>
      </c>
      <c r="AB800" s="66" t="s">
        <v>72</v>
      </c>
      <c r="AC800" s="65">
        <v>54.448709000000001</v>
      </c>
      <c r="AD800" s="65">
        <v>-124.25636900000001</v>
      </c>
      <c r="AE800" s="65" t="s">
        <v>795</v>
      </c>
      <c r="AF800" s="64">
        <v>8802</v>
      </c>
      <c r="AG800" s="64" t="s">
        <v>74</v>
      </c>
      <c r="AH800" s="64">
        <v>1092</v>
      </c>
      <c r="AI800" s="64">
        <v>482</v>
      </c>
      <c r="AJ800" s="64" t="s">
        <v>57</v>
      </c>
      <c r="AK800" s="64" t="s">
        <v>62</v>
      </c>
      <c r="AL800" s="66" t="s">
        <v>62</v>
      </c>
      <c r="AM800" s="66" t="s">
        <v>63</v>
      </c>
      <c r="AN800" s="63" t="str">
        <f t="shared" si="105"/>
        <v>Fort St. James</v>
      </c>
      <c r="AO800" s="67" t="str">
        <f t="shared" si="106"/>
        <v>FALSE</v>
      </c>
      <c r="AP800" s="67" t="str">
        <f t="shared" si="107"/>
        <v>FALSE</v>
      </c>
    </row>
    <row r="801" spans="2:42" x14ac:dyDescent="0.25">
      <c r="B801" s="174">
        <v>8804</v>
      </c>
      <c r="C801" s="6" t="str">
        <f t="shared" si="99"/>
        <v>Pinchi Lake</v>
      </c>
      <c r="D801" s="4" t="s">
        <v>57</v>
      </c>
      <c r="E801" s="5" t="s">
        <v>57</v>
      </c>
      <c r="F801" s="5" t="s">
        <v>62</v>
      </c>
      <c r="G801" s="5" t="s">
        <v>2563</v>
      </c>
      <c r="H801" s="5" t="s">
        <v>2562</v>
      </c>
      <c r="I801" s="299"/>
      <c r="J801" s="346"/>
      <c r="K801" s="346"/>
      <c r="L801" s="346"/>
      <c r="M801" s="347"/>
      <c r="N801" s="1"/>
      <c r="O801" s="2"/>
      <c r="P801" s="194"/>
      <c r="Q801" s="343" t="str">
        <f t="shared" si="100"/>
        <v/>
      </c>
      <c r="R801" s="210" t="str">
        <f t="shared" si="101"/>
        <v/>
      </c>
      <c r="S801" s="211" t="str">
        <f t="shared" si="102"/>
        <v/>
      </c>
      <c r="T801" s="215"/>
      <c r="U801" s="213">
        <f t="shared" si="103"/>
        <v>0</v>
      </c>
      <c r="V801" s="217">
        <f t="shared" si="104"/>
        <v>0</v>
      </c>
      <c r="W801" s="215"/>
      <c r="X801" s="215"/>
      <c r="Y801" s="213" t="str">
        <f>IF(AB801="Y",COUNT(#REF!), "")</f>
        <v/>
      </c>
      <c r="Z801" s="32"/>
      <c r="AA801" s="64" t="s">
        <v>1643</v>
      </c>
      <c r="AB801" s="64" t="s">
        <v>72</v>
      </c>
      <c r="AC801" s="65">
        <v>54.62715</v>
      </c>
      <c r="AD801" s="65">
        <v>-124.404205</v>
      </c>
      <c r="AE801" s="65" t="s">
        <v>1644</v>
      </c>
      <c r="AF801" s="64">
        <v>8804</v>
      </c>
      <c r="AG801" s="64" t="s">
        <v>74</v>
      </c>
      <c r="AH801" s="64">
        <v>13</v>
      </c>
      <c r="AI801" s="64">
        <v>7</v>
      </c>
      <c r="AJ801" s="64" t="s">
        <v>57</v>
      </c>
      <c r="AK801" s="64" t="s">
        <v>62</v>
      </c>
      <c r="AL801" s="66" t="s">
        <v>57</v>
      </c>
      <c r="AM801" s="66" t="s">
        <v>63</v>
      </c>
      <c r="AN801" s="63" t="str">
        <f t="shared" si="105"/>
        <v>Pinchi Lake</v>
      </c>
      <c r="AO801" s="67" t="str">
        <f t="shared" si="106"/>
        <v>FALSE</v>
      </c>
      <c r="AP801" s="67" t="str">
        <f t="shared" si="107"/>
        <v>FALSE</v>
      </c>
    </row>
    <row r="802" spans="2:42" x14ac:dyDescent="0.25">
      <c r="B802" s="174">
        <v>8805</v>
      </c>
      <c r="C802" s="6" t="str">
        <f t="shared" ref="C802:C865" si="108">HYPERLINK(AE802,AN802)</f>
        <v>Pinchi*</v>
      </c>
      <c r="D802" s="4" t="s">
        <v>57</v>
      </c>
      <c r="E802" s="5" t="s">
        <v>57</v>
      </c>
      <c r="F802" s="5" t="s">
        <v>57</v>
      </c>
      <c r="G802" s="5" t="s">
        <v>2563</v>
      </c>
      <c r="H802" s="5" t="s">
        <v>2562</v>
      </c>
      <c r="I802" s="299"/>
      <c r="J802" s="346"/>
      <c r="K802" s="346"/>
      <c r="L802" s="346"/>
      <c r="M802" s="347"/>
      <c r="N802" s="1"/>
      <c r="O802" s="2"/>
      <c r="P802" s="194"/>
      <c r="Q802" s="343" t="str">
        <f t="shared" ref="Q802:Q865" si="109">IF(L802="","",
IF(SUM((J802*L802)/M802)&lt;=N802,"Sufficient Capacity",
IF(SUM((J802*L802)/M802)&gt;N802,"Not Enough Capacity","Error")))</f>
        <v/>
      </c>
      <c r="R802" s="210" t="str">
        <f t="shared" ref="R802:R865" si="110">IF(OR(ISBLANK(J802),ISBLANK(L802),ISBLANK(M802)), "",(J802*L802/M802))</f>
        <v/>
      </c>
      <c r="S802" s="211" t="str">
        <f t="shared" ref="S802:S865" si="111">IF(AND(COUNT(N802,R802)=2, OR($O$10="Last-Mile", $O$10="Transport &amp; Last-Mile")), N802-R802, "")</f>
        <v/>
      </c>
      <c r="T802" s="215"/>
      <c r="U802" s="213">
        <f t="shared" ref="U802:U865" si="112">IF(AND(AB802="Y",I802&lt;&gt;""),1,0)</f>
        <v>0</v>
      </c>
      <c r="V802" s="217">
        <f t="shared" ref="V802:V865" si="113">IF(AND(AB802="Y",I802="Last-Mile &amp; Transport"),1,0)</f>
        <v>0</v>
      </c>
      <c r="W802" s="215"/>
      <c r="X802" s="215"/>
      <c r="Y802" s="213">
        <f>IF(AB802="Y",COUNT(#REF!), "")</f>
        <v>0</v>
      </c>
      <c r="Z802" s="32"/>
      <c r="AA802" s="66" t="s">
        <v>1645</v>
      </c>
      <c r="AB802" s="64" t="s">
        <v>59</v>
      </c>
      <c r="AC802" s="68">
        <v>54.570593000000002</v>
      </c>
      <c r="AD802" s="68">
        <v>-124.493298</v>
      </c>
      <c r="AE802" s="65" t="s">
        <v>1646</v>
      </c>
      <c r="AF802" s="66">
        <v>8805</v>
      </c>
      <c r="AG802" s="66" t="s">
        <v>66</v>
      </c>
      <c r="AH802" s="66">
        <v>178</v>
      </c>
      <c r="AI802" s="66">
        <v>79</v>
      </c>
      <c r="AJ802" s="66" t="s">
        <v>57</v>
      </c>
      <c r="AK802" s="66" t="s">
        <v>62</v>
      </c>
      <c r="AL802" s="66" t="s">
        <v>57</v>
      </c>
      <c r="AM802" s="66" t="s">
        <v>63</v>
      </c>
      <c r="AN802" s="63" t="str">
        <f t="shared" ref="AN802:AN865" si="114">IF(AB802="Y", CONCATENATE(AA802,"*"), AA802)</f>
        <v>Pinchi*</v>
      </c>
      <c r="AO802" s="67" t="str">
        <f t="shared" ref="AO802:AO865" si="115">IF(I802="Last-Mile","TRUE",IF(I802="Transport &amp; Last-Mile","TRUE","FALSE"))</f>
        <v>FALSE</v>
      </c>
      <c r="AP802" s="67" t="str">
        <f t="shared" ref="AP802:AP865" si="116">IF(I802="Transport","TRUE",IF(I802="Transport &amp; Last-Mile","TRUE","FALSE"))</f>
        <v>FALSE</v>
      </c>
    </row>
    <row r="803" spans="2:42" x14ac:dyDescent="0.25">
      <c r="B803" s="174">
        <v>8807</v>
      </c>
      <c r="C803" s="6" t="str">
        <f t="shared" si="108"/>
        <v>Mapes</v>
      </c>
      <c r="D803" s="4" t="s">
        <v>62</v>
      </c>
      <c r="E803" s="5" t="s">
        <v>62</v>
      </c>
      <c r="F803" s="5" t="s">
        <v>62</v>
      </c>
      <c r="G803" s="5" t="s">
        <v>2563</v>
      </c>
      <c r="H803" s="5" t="s">
        <v>2562</v>
      </c>
      <c r="I803" s="299"/>
      <c r="J803" s="346"/>
      <c r="K803" s="346"/>
      <c r="L803" s="346"/>
      <c r="M803" s="347"/>
      <c r="N803" s="1"/>
      <c r="O803" s="2"/>
      <c r="P803" s="194"/>
      <c r="Q803" s="343" t="str">
        <f t="shared" si="109"/>
        <v/>
      </c>
      <c r="R803" s="210" t="str">
        <f t="shared" si="110"/>
        <v/>
      </c>
      <c r="S803" s="211" t="str">
        <f t="shared" si="111"/>
        <v/>
      </c>
      <c r="T803" s="215"/>
      <c r="U803" s="213">
        <f t="shared" si="112"/>
        <v>0</v>
      </c>
      <c r="V803" s="217">
        <f t="shared" si="113"/>
        <v>0</v>
      </c>
      <c r="W803" s="215"/>
      <c r="X803" s="215"/>
      <c r="Y803" s="213" t="str">
        <f>IF(AB803="Y",COUNT(#REF!), "")</f>
        <v/>
      </c>
      <c r="Z803" s="32"/>
      <c r="AA803" s="66" t="s">
        <v>1302</v>
      </c>
      <c r="AB803" s="64" t="s">
        <v>72</v>
      </c>
      <c r="AC803" s="68">
        <v>53.883299999999998</v>
      </c>
      <c r="AD803" s="68">
        <v>-123.86670100000001</v>
      </c>
      <c r="AE803" s="65" t="s">
        <v>1303</v>
      </c>
      <c r="AF803" s="66">
        <v>8807</v>
      </c>
      <c r="AG803" s="66" t="s">
        <v>74</v>
      </c>
      <c r="AH803" s="66">
        <v>89</v>
      </c>
      <c r="AI803" s="66">
        <v>33</v>
      </c>
      <c r="AJ803" s="66" t="s">
        <v>57</v>
      </c>
      <c r="AK803" s="66" t="s">
        <v>62</v>
      </c>
      <c r="AL803" s="66" t="s">
        <v>57</v>
      </c>
      <c r="AM803" s="66" t="s">
        <v>63</v>
      </c>
      <c r="AN803" s="63" t="str">
        <f t="shared" si="114"/>
        <v>Mapes</v>
      </c>
      <c r="AO803" s="67" t="str">
        <f t="shared" si="115"/>
        <v>FALSE</v>
      </c>
      <c r="AP803" s="67" t="str">
        <f t="shared" si="116"/>
        <v>FALSE</v>
      </c>
    </row>
    <row r="804" spans="2:42" x14ac:dyDescent="0.25">
      <c r="B804" s="174">
        <v>8808</v>
      </c>
      <c r="C804" s="6" t="str">
        <f t="shared" si="108"/>
        <v>Tachie*</v>
      </c>
      <c r="D804" s="4" t="s">
        <v>57</v>
      </c>
      <c r="E804" s="5" t="s">
        <v>57</v>
      </c>
      <c r="F804" s="5" t="s">
        <v>62</v>
      </c>
      <c r="G804" s="5" t="s">
        <v>2563</v>
      </c>
      <c r="H804" s="5" t="s">
        <v>2562</v>
      </c>
      <c r="I804" s="299"/>
      <c r="J804" s="346"/>
      <c r="K804" s="346"/>
      <c r="L804" s="346"/>
      <c r="M804" s="347"/>
      <c r="N804" s="1"/>
      <c r="O804" s="2"/>
      <c r="P804" s="194"/>
      <c r="Q804" s="343" t="str">
        <f t="shared" si="109"/>
        <v/>
      </c>
      <c r="R804" s="210" t="str">
        <f t="shared" si="110"/>
        <v/>
      </c>
      <c r="S804" s="211" t="str">
        <f t="shared" si="111"/>
        <v/>
      </c>
      <c r="T804" s="215"/>
      <c r="U804" s="213">
        <f t="shared" si="112"/>
        <v>0</v>
      </c>
      <c r="V804" s="217">
        <f t="shared" si="113"/>
        <v>0</v>
      </c>
      <c r="W804" s="215"/>
      <c r="X804" s="215"/>
      <c r="Y804" s="213">
        <f>IF(AB804="Y",COUNT(#REF!), "")</f>
        <v>0</v>
      </c>
      <c r="Z804" s="32"/>
      <c r="AA804" s="64" t="s">
        <v>2137</v>
      </c>
      <c r="AB804" s="64" t="s">
        <v>59</v>
      </c>
      <c r="AC804" s="65">
        <v>54.654817999999999</v>
      </c>
      <c r="AD804" s="65">
        <v>-124.757885</v>
      </c>
      <c r="AE804" s="65" t="s">
        <v>2138</v>
      </c>
      <c r="AF804" s="64">
        <v>8808</v>
      </c>
      <c r="AG804" s="64" t="s">
        <v>66</v>
      </c>
      <c r="AH804" s="64">
        <v>401</v>
      </c>
      <c r="AI804" s="64">
        <v>114</v>
      </c>
      <c r="AJ804" s="64" t="s">
        <v>57</v>
      </c>
      <c r="AK804" s="64" t="s">
        <v>62</v>
      </c>
      <c r="AL804" s="66" t="s">
        <v>57</v>
      </c>
      <c r="AM804" s="66" t="s">
        <v>63</v>
      </c>
      <c r="AN804" s="63" t="str">
        <f t="shared" si="114"/>
        <v>Tachie*</v>
      </c>
      <c r="AO804" s="67" t="str">
        <f t="shared" si="115"/>
        <v>FALSE</v>
      </c>
      <c r="AP804" s="67" t="str">
        <f t="shared" si="116"/>
        <v>FALSE</v>
      </c>
    </row>
    <row r="805" spans="2:42" x14ac:dyDescent="0.25">
      <c r="B805" s="174">
        <v>8810</v>
      </c>
      <c r="C805" s="6" t="str">
        <f t="shared" si="108"/>
        <v>Southbank</v>
      </c>
      <c r="D805" s="4" t="s">
        <v>57</v>
      </c>
      <c r="E805" s="5" t="s">
        <v>57</v>
      </c>
      <c r="F805" s="5" t="s">
        <v>62</v>
      </c>
      <c r="G805" s="5" t="s">
        <v>2563</v>
      </c>
      <c r="H805" s="5" t="s">
        <v>2562</v>
      </c>
      <c r="I805" s="299"/>
      <c r="J805" s="346"/>
      <c r="K805" s="346"/>
      <c r="L805" s="346"/>
      <c r="M805" s="347"/>
      <c r="N805" s="1"/>
      <c r="O805" s="2"/>
      <c r="P805" s="194"/>
      <c r="Q805" s="343" t="str">
        <f t="shared" si="109"/>
        <v/>
      </c>
      <c r="R805" s="210" t="str">
        <f t="shared" si="110"/>
        <v/>
      </c>
      <c r="S805" s="211" t="str">
        <f t="shared" si="111"/>
        <v/>
      </c>
      <c r="T805" s="215"/>
      <c r="U805" s="213">
        <f t="shared" si="112"/>
        <v>0</v>
      </c>
      <c r="V805" s="217">
        <f t="shared" si="113"/>
        <v>0</v>
      </c>
      <c r="W805" s="215"/>
      <c r="X805" s="215"/>
      <c r="Y805" s="213" t="str">
        <f>IF(AB805="Y",COUNT(#REF!), "")</f>
        <v/>
      </c>
      <c r="Z805" s="32"/>
      <c r="AA805" s="66" t="s">
        <v>2046</v>
      </c>
      <c r="AB805" s="64" t="s">
        <v>72</v>
      </c>
      <c r="AC805" s="68">
        <v>54.021239000000001</v>
      </c>
      <c r="AD805" s="68">
        <v>-125.77075000000001</v>
      </c>
      <c r="AE805" s="65" t="s">
        <v>2047</v>
      </c>
      <c r="AF805" s="66">
        <v>8810</v>
      </c>
      <c r="AG805" s="66" t="s">
        <v>74</v>
      </c>
      <c r="AH805" s="66">
        <v>201</v>
      </c>
      <c r="AI805" s="66">
        <v>98</v>
      </c>
      <c r="AJ805" s="66" t="s">
        <v>57</v>
      </c>
      <c r="AK805" s="66" t="s">
        <v>62</v>
      </c>
      <c r="AL805" s="66" t="s">
        <v>57</v>
      </c>
      <c r="AM805" s="66" t="s">
        <v>63</v>
      </c>
      <c r="AN805" s="63" t="str">
        <f t="shared" si="114"/>
        <v>Southbank</v>
      </c>
      <c r="AO805" s="67" t="str">
        <f t="shared" si="115"/>
        <v>FALSE</v>
      </c>
      <c r="AP805" s="67" t="str">
        <f t="shared" si="116"/>
        <v>FALSE</v>
      </c>
    </row>
    <row r="806" spans="2:42" x14ac:dyDescent="0.25">
      <c r="B806" s="174">
        <v>8811</v>
      </c>
      <c r="C806" s="6" t="str">
        <f t="shared" si="108"/>
        <v>Danskin</v>
      </c>
      <c r="D806" s="4" t="s">
        <v>57</v>
      </c>
      <c r="E806" s="5" t="s">
        <v>57</v>
      </c>
      <c r="F806" s="5" t="s">
        <v>62</v>
      </c>
      <c r="G806" s="5" t="s">
        <v>2563</v>
      </c>
      <c r="H806" s="5" t="s">
        <v>2562</v>
      </c>
      <c r="I806" s="299"/>
      <c r="J806" s="346"/>
      <c r="K806" s="346"/>
      <c r="L806" s="346"/>
      <c r="M806" s="347"/>
      <c r="N806" s="1"/>
      <c r="O806" s="2"/>
      <c r="P806" s="194"/>
      <c r="Q806" s="343" t="str">
        <f t="shared" si="109"/>
        <v/>
      </c>
      <c r="R806" s="210" t="str">
        <f t="shared" si="110"/>
        <v/>
      </c>
      <c r="S806" s="211" t="str">
        <f t="shared" si="111"/>
        <v/>
      </c>
      <c r="T806" s="215"/>
      <c r="U806" s="213">
        <f t="shared" si="112"/>
        <v>0</v>
      </c>
      <c r="V806" s="217">
        <f t="shared" si="113"/>
        <v>0</v>
      </c>
      <c r="W806" s="215"/>
      <c r="X806" s="215"/>
      <c r="Y806" s="213" t="str">
        <f>IF(AB806="Y",COUNT(#REF!), "")</f>
        <v/>
      </c>
      <c r="Z806" s="32"/>
      <c r="AA806" s="64" t="s">
        <v>583</v>
      </c>
      <c r="AB806" s="64" t="s">
        <v>72</v>
      </c>
      <c r="AC806" s="65">
        <v>53.988900000000001</v>
      </c>
      <c r="AD806" s="65">
        <v>-125.79170000000001</v>
      </c>
      <c r="AE806" s="65" t="s">
        <v>584</v>
      </c>
      <c r="AF806" s="64">
        <v>8811</v>
      </c>
      <c r="AG806" s="64" t="s">
        <v>74</v>
      </c>
      <c r="AH806" s="64">
        <v>84</v>
      </c>
      <c r="AI806" s="64">
        <v>54</v>
      </c>
      <c r="AJ806" s="64" t="s">
        <v>57</v>
      </c>
      <c r="AK806" s="64" t="s">
        <v>62</v>
      </c>
      <c r="AL806" s="66" t="s">
        <v>57</v>
      </c>
      <c r="AM806" s="66" t="s">
        <v>63</v>
      </c>
      <c r="AN806" s="63" t="str">
        <f t="shared" si="114"/>
        <v>Danskin</v>
      </c>
      <c r="AO806" s="67" t="str">
        <f t="shared" si="115"/>
        <v>FALSE</v>
      </c>
      <c r="AP806" s="67" t="str">
        <f t="shared" si="116"/>
        <v>FALSE</v>
      </c>
    </row>
    <row r="807" spans="2:42" x14ac:dyDescent="0.25">
      <c r="B807" s="174">
        <v>8812</v>
      </c>
      <c r="C807" s="6" t="str">
        <f t="shared" si="108"/>
        <v>Grassy Plains*</v>
      </c>
      <c r="D807" s="4" t="s">
        <v>57</v>
      </c>
      <c r="E807" s="5" t="s">
        <v>57</v>
      </c>
      <c r="F807" s="5" t="s">
        <v>57</v>
      </c>
      <c r="G807" s="5" t="s">
        <v>2563</v>
      </c>
      <c r="H807" s="5" t="s">
        <v>2562</v>
      </c>
      <c r="I807" s="299"/>
      <c r="J807" s="346"/>
      <c r="K807" s="346"/>
      <c r="L807" s="346"/>
      <c r="M807" s="347"/>
      <c r="N807" s="1"/>
      <c r="O807" s="2"/>
      <c r="P807" s="194"/>
      <c r="Q807" s="343" t="str">
        <f t="shared" si="109"/>
        <v/>
      </c>
      <c r="R807" s="210" t="str">
        <f t="shared" si="110"/>
        <v/>
      </c>
      <c r="S807" s="211" t="str">
        <f t="shared" si="111"/>
        <v/>
      </c>
      <c r="T807" s="215"/>
      <c r="U807" s="213">
        <f t="shared" si="112"/>
        <v>0</v>
      </c>
      <c r="V807" s="217">
        <f t="shared" si="113"/>
        <v>0</v>
      </c>
      <c r="W807" s="215"/>
      <c r="X807" s="215"/>
      <c r="Y807" s="213">
        <f>IF(AB807="Y",COUNT(#REF!), "")</f>
        <v>0</v>
      </c>
      <c r="Z807" s="32"/>
      <c r="AA807" s="66" t="s">
        <v>897</v>
      </c>
      <c r="AB807" s="64" t="s">
        <v>59</v>
      </c>
      <c r="AC807" s="68">
        <v>53.966991999999998</v>
      </c>
      <c r="AD807" s="68">
        <v>-125.88812900000001</v>
      </c>
      <c r="AE807" s="65" t="s">
        <v>898</v>
      </c>
      <c r="AF807" s="66">
        <v>8812</v>
      </c>
      <c r="AG807" s="66" t="s">
        <v>66</v>
      </c>
      <c r="AH807" s="66">
        <v>99</v>
      </c>
      <c r="AI807" s="66">
        <v>48</v>
      </c>
      <c r="AJ807" s="66" t="s">
        <v>57</v>
      </c>
      <c r="AK807" s="66" t="s">
        <v>62</v>
      </c>
      <c r="AL807" s="66" t="s">
        <v>62</v>
      </c>
      <c r="AM807" s="66" t="s">
        <v>63</v>
      </c>
      <c r="AN807" s="63" t="str">
        <f t="shared" si="114"/>
        <v>Grassy Plains*</v>
      </c>
      <c r="AO807" s="67" t="str">
        <f t="shared" si="115"/>
        <v>FALSE</v>
      </c>
      <c r="AP807" s="67" t="str">
        <f t="shared" si="116"/>
        <v>FALSE</v>
      </c>
    </row>
    <row r="808" spans="2:42" x14ac:dyDescent="0.25">
      <c r="B808" s="174">
        <v>8813</v>
      </c>
      <c r="C808" s="6" t="str">
        <f t="shared" si="108"/>
        <v>François Lake</v>
      </c>
      <c r="D808" s="4" t="s">
        <v>62</v>
      </c>
      <c r="E808" s="5" t="s">
        <v>62</v>
      </c>
      <c r="F808" s="5" t="s">
        <v>62</v>
      </c>
      <c r="G808" s="5" t="s">
        <v>2563</v>
      </c>
      <c r="H808" s="5" t="s">
        <v>2562</v>
      </c>
      <c r="I808" s="299"/>
      <c r="J808" s="346"/>
      <c r="K808" s="346"/>
      <c r="L808" s="346"/>
      <c r="M808" s="347"/>
      <c r="N808" s="1"/>
      <c r="O808" s="2"/>
      <c r="P808" s="194"/>
      <c r="Q808" s="343" t="str">
        <f t="shared" si="109"/>
        <v/>
      </c>
      <c r="R808" s="210" t="str">
        <f t="shared" si="110"/>
        <v/>
      </c>
      <c r="S808" s="211" t="str">
        <f t="shared" si="111"/>
        <v/>
      </c>
      <c r="T808" s="215"/>
      <c r="U808" s="213">
        <f t="shared" si="112"/>
        <v>0</v>
      </c>
      <c r="V808" s="217">
        <f t="shared" si="113"/>
        <v>0</v>
      </c>
      <c r="W808" s="215"/>
      <c r="X808" s="215"/>
      <c r="Y808" s="213" t="str">
        <f>IF(AB808="Y",COUNT(#REF!), "")</f>
        <v/>
      </c>
      <c r="Z808" s="32"/>
      <c r="AA808" s="64" t="s">
        <v>807</v>
      </c>
      <c r="AB808" s="64" t="s">
        <v>72</v>
      </c>
      <c r="AC808" s="65">
        <v>54.05</v>
      </c>
      <c r="AD808" s="65">
        <v>-125.75</v>
      </c>
      <c r="AE808" s="65" t="s">
        <v>808</v>
      </c>
      <c r="AF808" s="64">
        <v>8813</v>
      </c>
      <c r="AG808" s="64" t="s">
        <v>74</v>
      </c>
      <c r="AH808" s="64">
        <v>201</v>
      </c>
      <c r="AI808" s="64">
        <v>98</v>
      </c>
      <c r="AJ808" s="64" t="s">
        <v>57</v>
      </c>
      <c r="AK808" s="64" t="s">
        <v>62</v>
      </c>
      <c r="AL808" s="66" t="s">
        <v>62</v>
      </c>
      <c r="AM808" s="66" t="s">
        <v>63</v>
      </c>
      <c r="AN808" s="63" t="str">
        <f t="shared" si="114"/>
        <v>François Lake</v>
      </c>
      <c r="AO808" s="67" t="str">
        <f t="shared" si="115"/>
        <v>FALSE</v>
      </c>
      <c r="AP808" s="67" t="str">
        <f t="shared" si="116"/>
        <v>FALSE</v>
      </c>
    </row>
    <row r="809" spans="2:42" x14ac:dyDescent="0.25">
      <c r="B809" s="174">
        <v>8814</v>
      </c>
      <c r="C809" s="6" t="str">
        <f t="shared" si="108"/>
        <v>Tchesinkut Lake</v>
      </c>
      <c r="D809" s="4" t="s">
        <v>62</v>
      </c>
      <c r="E809" s="5" t="s">
        <v>62</v>
      </c>
      <c r="F809" s="5" t="s">
        <v>62</v>
      </c>
      <c r="G809" s="5" t="s">
        <v>2563</v>
      </c>
      <c r="H809" s="5" t="s">
        <v>2562</v>
      </c>
      <c r="I809" s="299"/>
      <c r="J809" s="346"/>
      <c r="K809" s="346"/>
      <c r="L809" s="346"/>
      <c r="M809" s="347"/>
      <c r="N809" s="1"/>
      <c r="O809" s="2"/>
      <c r="P809" s="194"/>
      <c r="Q809" s="343" t="str">
        <f t="shared" si="109"/>
        <v/>
      </c>
      <c r="R809" s="210" t="str">
        <f t="shared" si="110"/>
        <v/>
      </c>
      <c r="S809" s="211" t="str">
        <f t="shared" si="111"/>
        <v/>
      </c>
      <c r="T809" s="215"/>
      <c r="U809" s="213">
        <f t="shared" si="112"/>
        <v>0</v>
      </c>
      <c r="V809" s="217">
        <f t="shared" si="113"/>
        <v>0</v>
      </c>
      <c r="W809" s="215"/>
      <c r="X809" s="215"/>
      <c r="Y809" s="213" t="str">
        <f>IF(AB809="Y",COUNT(#REF!), "")</f>
        <v/>
      </c>
      <c r="Z809" s="32"/>
      <c r="AA809" s="64" t="s">
        <v>2165</v>
      </c>
      <c r="AB809" s="64" t="s">
        <v>72</v>
      </c>
      <c r="AC809" s="65">
        <v>54.082273999999998</v>
      </c>
      <c r="AD809" s="65">
        <v>-125.737955</v>
      </c>
      <c r="AE809" s="65" t="s">
        <v>2166</v>
      </c>
      <c r="AF809" s="64">
        <v>8814</v>
      </c>
      <c r="AG809" s="64" t="s">
        <v>74</v>
      </c>
      <c r="AH809" s="64">
        <v>109</v>
      </c>
      <c r="AI809" s="64">
        <v>45</v>
      </c>
      <c r="AJ809" s="64" t="s">
        <v>57</v>
      </c>
      <c r="AK809" s="64" t="s">
        <v>62</v>
      </c>
      <c r="AL809" s="66" t="s">
        <v>57</v>
      </c>
      <c r="AM809" s="66" t="s">
        <v>63</v>
      </c>
      <c r="AN809" s="63" t="str">
        <f t="shared" si="114"/>
        <v>Tchesinkut Lake</v>
      </c>
      <c r="AO809" s="67" t="str">
        <f t="shared" si="115"/>
        <v>FALSE</v>
      </c>
      <c r="AP809" s="67" t="str">
        <f t="shared" si="116"/>
        <v>FALSE</v>
      </c>
    </row>
    <row r="810" spans="2:42" x14ac:dyDescent="0.25">
      <c r="B810" s="174">
        <v>8815</v>
      </c>
      <c r="C810" s="6" t="str">
        <f t="shared" si="108"/>
        <v>Nee-Tahi-Buhn*</v>
      </c>
      <c r="D810" s="4" t="s">
        <v>62</v>
      </c>
      <c r="E810" s="5" t="s">
        <v>62</v>
      </c>
      <c r="F810" s="5" t="s">
        <v>62</v>
      </c>
      <c r="G810" s="5" t="s">
        <v>2563</v>
      </c>
      <c r="H810" s="5" t="s">
        <v>2562</v>
      </c>
      <c r="I810" s="299"/>
      <c r="J810" s="346"/>
      <c r="K810" s="346"/>
      <c r="L810" s="346"/>
      <c r="M810" s="347"/>
      <c r="N810" s="1"/>
      <c r="O810" s="2"/>
      <c r="P810" s="194"/>
      <c r="Q810" s="343" t="str">
        <f t="shared" si="109"/>
        <v/>
      </c>
      <c r="R810" s="210" t="str">
        <f t="shared" si="110"/>
        <v/>
      </c>
      <c r="S810" s="211" t="str">
        <f t="shared" si="111"/>
        <v/>
      </c>
      <c r="T810" s="215"/>
      <c r="U810" s="213">
        <f t="shared" si="112"/>
        <v>0</v>
      </c>
      <c r="V810" s="217">
        <f t="shared" si="113"/>
        <v>0</v>
      </c>
      <c r="W810" s="215"/>
      <c r="X810" s="215"/>
      <c r="Y810" s="213">
        <f>IF(AB810="Y",COUNT(#REF!), "")</f>
        <v>0</v>
      </c>
      <c r="Z810" s="32"/>
      <c r="AA810" s="66" t="s">
        <v>1469</v>
      </c>
      <c r="AB810" s="64" t="s">
        <v>59</v>
      </c>
      <c r="AC810" s="68">
        <v>54.007444999999997</v>
      </c>
      <c r="AD810" s="68">
        <v>-125.95616099999999</v>
      </c>
      <c r="AE810" s="65" t="s">
        <v>1470</v>
      </c>
      <c r="AF810" s="66">
        <v>8815</v>
      </c>
      <c r="AG810" s="66" t="s">
        <v>66</v>
      </c>
      <c r="AH810" s="66">
        <v>11</v>
      </c>
      <c r="AI810" s="66">
        <v>7</v>
      </c>
      <c r="AJ810" s="66" t="s">
        <v>57</v>
      </c>
      <c r="AK810" s="66" t="s">
        <v>62</v>
      </c>
      <c r="AL810" s="66" t="s">
        <v>57</v>
      </c>
      <c r="AM810" s="66" t="s">
        <v>63</v>
      </c>
      <c r="AN810" s="63" t="str">
        <f t="shared" si="114"/>
        <v>Nee-Tahi-Buhn*</v>
      </c>
      <c r="AO810" s="67" t="str">
        <f t="shared" si="115"/>
        <v>FALSE</v>
      </c>
      <c r="AP810" s="67" t="str">
        <f t="shared" si="116"/>
        <v>FALSE</v>
      </c>
    </row>
    <row r="811" spans="2:42" x14ac:dyDescent="0.25">
      <c r="B811" s="174">
        <v>8817</v>
      </c>
      <c r="C811" s="6" t="str">
        <f t="shared" si="108"/>
        <v>Skin Tyee*</v>
      </c>
      <c r="D811" s="4" t="s">
        <v>57</v>
      </c>
      <c r="E811" s="5" t="s">
        <v>57</v>
      </c>
      <c r="F811" s="5" t="s">
        <v>57</v>
      </c>
      <c r="G811" s="5" t="s">
        <v>2563</v>
      </c>
      <c r="H811" s="5" t="s">
        <v>2562</v>
      </c>
      <c r="I811" s="299"/>
      <c r="J811" s="346"/>
      <c r="K811" s="346"/>
      <c r="L811" s="346"/>
      <c r="M811" s="347"/>
      <c r="N811" s="1"/>
      <c r="O811" s="2"/>
      <c r="P811" s="194"/>
      <c r="Q811" s="343" t="str">
        <f t="shared" si="109"/>
        <v/>
      </c>
      <c r="R811" s="210" t="str">
        <f t="shared" si="110"/>
        <v/>
      </c>
      <c r="S811" s="211" t="str">
        <f t="shared" si="111"/>
        <v/>
      </c>
      <c r="T811" s="215"/>
      <c r="U811" s="213">
        <f t="shared" si="112"/>
        <v>0</v>
      </c>
      <c r="V811" s="217">
        <f t="shared" si="113"/>
        <v>0</v>
      </c>
      <c r="W811" s="215"/>
      <c r="X811" s="215"/>
      <c r="Y811" s="213">
        <f>IF(AB811="Y",COUNT(#REF!), "")</f>
        <v>0</v>
      </c>
      <c r="Z811" s="32"/>
      <c r="AA811" s="64" t="s">
        <v>1980</v>
      </c>
      <c r="AB811" s="64" t="s">
        <v>59</v>
      </c>
      <c r="AC811" s="65">
        <v>53.948560999999998</v>
      </c>
      <c r="AD811" s="65">
        <v>-125.65176200000001</v>
      </c>
      <c r="AE811" s="65" t="s">
        <v>1981</v>
      </c>
      <c r="AF811" s="64">
        <v>8817</v>
      </c>
      <c r="AG811" s="64" t="s">
        <v>66</v>
      </c>
      <c r="AH811" s="64">
        <v>47</v>
      </c>
      <c r="AI811" s="64">
        <v>27</v>
      </c>
      <c r="AJ811" s="64" t="s">
        <v>57</v>
      </c>
      <c r="AK811" s="64" t="s">
        <v>62</v>
      </c>
      <c r="AL811" s="66" t="s">
        <v>62</v>
      </c>
      <c r="AM811" s="66" t="s">
        <v>63</v>
      </c>
      <c r="AN811" s="63" t="str">
        <f t="shared" si="114"/>
        <v>Skin Tyee*</v>
      </c>
      <c r="AO811" s="67" t="str">
        <f t="shared" si="115"/>
        <v>FALSE</v>
      </c>
      <c r="AP811" s="67" t="str">
        <f t="shared" si="116"/>
        <v>FALSE</v>
      </c>
    </row>
    <row r="812" spans="2:42" x14ac:dyDescent="0.25">
      <c r="B812" s="174">
        <v>8818</v>
      </c>
      <c r="C812" s="6" t="str">
        <f t="shared" si="108"/>
        <v>Takysie Lake</v>
      </c>
      <c r="D812" s="4" t="s">
        <v>57</v>
      </c>
      <c r="E812" s="5" t="s">
        <v>57</v>
      </c>
      <c r="F812" s="5" t="s">
        <v>57</v>
      </c>
      <c r="G812" s="5" t="s">
        <v>2563</v>
      </c>
      <c r="H812" s="5" t="s">
        <v>2562</v>
      </c>
      <c r="I812" s="299"/>
      <c r="J812" s="346"/>
      <c r="K812" s="346"/>
      <c r="L812" s="346"/>
      <c r="M812" s="347"/>
      <c r="N812" s="1"/>
      <c r="O812" s="2"/>
      <c r="P812" s="194"/>
      <c r="Q812" s="343" t="str">
        <f t="shared" si="109"/>
        <v/>
      </c>
      <c r="R812" s="210" t="str">
        <f t="shared" si="110"/>
        <v/>
      </c>
      <c r="S812" s="211" t="str">
        <f t="shared" si="111"/>
        <v/>
      </c>
      <c r="T812" s="215"/>
      <c r="U812" s="213">
        <f t="shared" si="112"/>
        <v>0</v>
      </c>
      <c r="V812" s="217">
        <f t="shared" si="113"/>
        <v>0</v>
      </c>
      <c r="W812" s="215"/>
      <c r="X812" s="215"/>
      <c r="Y812" s="213" t="str">
        <f>IF(AB812="Y",COUNT(#REF!), "")</f>
        <v/>
      </c>
      <c r="Z812" s="32"/>
      <c r="AA812" s="64" t="s">
        <v>2149</v>
      </c>
      <c r="AB812" s="66" t="s">
        <v>72</v>
      </c>
      <c r="AC812" s="65">
        <v>53.883301000000003</v>
      </c>
      <c r="AD812" s="65">
        <v>-125.86669999999999</v>
      </c>
      <c r="AE812" s="65" t="s">
        <v>2150</v>
      </c>
      <c r="AF812" s="64">
        <v>8818</v>
      </c>
      <c r="AG812" s="64" t="s">
        <v>74</v>
      </c>
      <c r="AH812" s="64">
        <v>57</v>
      </c>
      <c r="AI812" s="64">
        <v>27</v>
      </c>
      <c r="AJ812" s="64" t="s">
        <v>57</v>
      </c>
      <c r="AK812" s="64" t="s">
        <v>62</v>
      </c>
      <c r="AL812" s="66" t="s">
        <v>62</v>
      </c>
      <c r="AM812" s="66" t="s">
        <v>63</v>
      </c>
      <c r="AN812" s="63" t="str">
        <f t="shared" si="114"/>
        <v>Takysie Lake</v>
      </c>
      <c r="AO812" s="67" t="str">
        <f t="shared" si="115"/>
        <v>FALSE</v>
      </c>
      <c r="AP812" s="67" t="str">
        <f t="shared" si="116"/>
        <v>FALSE</v>
      </c>
    </row>
    <row r="813" spans="2:42" x14ac:dyDescent="0.25">
      <c r="B813" s="174">
        <v>8819</v>
      </c>
      <c r="C813" s="6" t="str">
        <f t="shared" si="108"/>
        <v>Cheslatta</v>
      </c>
      <c r="D813" s="4" t="s">
        <v>57</v>
      </c>
      <c r="E813" s="5" t="s">
        <v>57</v>
      </c>
      <c r="F813" s="5" t="s">
        <v>57</v>
      </c>
      <c r="G813" s="5" t="s">
        <v>2563</v>
      </c>
      <c r="H813" s="5" t="s">
        <v>2562</v>
      </c>
      <c r="I813" s="299"/>
      <c r="J813" s="346"/>
      <c r="K813" s="346"/>
      <c r="L813" s="346"/>
      <c r="M813" s="347"/>
      <c r="N813" s="1"/>
      <c r="O813" s="2"/>
      <c r="P813" s="194"/>
      <c r="Q813" s="343" t="str">
        <f t="shared" si="109"/>
        <v/>
      </c>
      <c r="R813" s="210" t="str">
        <f t="shared" si="110"/>
        <v/>
      </c>
      <c r="S813" s="211" t="str">
        <f t="shared" si="111"/>
        <v/>
      </c>
      <c r="T813" s="215"/>
      <c r="U813" s="213">
        <f t="shared" si="112"/>
        <v>0</v>
      </c>
      <c r="V813" s="217">
        <f t="shared" si="113"/>
        <v>0</v>
      </c>
      <c r="W813" s="215"/>
      <c r="X813" s="215"/>
      <c r="Y813" s="213" t="str">
        <f>IF(AB813="Y",COUNT(#REF!), "")</f>
        <v/>
      </c>
      <c r="Z813" s="32"/>
      <c r="AA813" s="64" t="s">
        <v>466</v>
      </c>
      <c r="AB813" s="66" t="s">
        <v>72</v>
      </c>
      <c r="AC813" s="65">
        <v>53.816699999999997</v>
      </c>
      <c r="AD813" s="65">
        <v>-125.8</v>
      </c>
      <c r="AE813" s="65" t="s">
        <v>467</v>
      </c>
      <c r="AF813" s="64">
        <v>8819</v>
      </c>
      <c r="AG813" s="64" t="s">
        <v>74</v>
      </c>
      <c r="AH813" s="64">
        <v>6</v>
      </c>
      <c r="AI813" s="64">
        <v>3</v>
      </c>
      <c r="AJ813" s="64" t="s">
        <v>57</v>
      </c>
      <c r="AK813" s="64" t="s">
        <v>62</v>
      </c>
      <c r="AL813" s="66" t="s">
        <v>57</v>
      </c>
      <c r="AM813" s="66" t="s">
        <v>63</v>
      </c>
      <c r="AN813" s="63" t="str">
        <f t="shared" si="114"/>
        <v>Cheslatta</v>
      </c>
      <c r="AO813" s="67" t="str">
        <f t="shared" si="115"/>
        <v>FALSE</v>
      </c>
      <c r="AP813" s="67" t="str">
        <f t="shared" si="116"/>
        <v>FALSE</v>
      </c>
    </row>
    <row r="814" spans="2:42" x14ac:dyDescent="0.25">
      <c r="B814" s="174">
        <v>8820</v>
      </c>
      <c r="C814" s="6" t="str">
        <f t="shared" si="108"/>
        <v>Marilla</v>
      </c>
      <c r="D814" s="4" t="s">
        <v>57</v>
      </c>
      <c r="E814" s="5" t="s">
        <v>57</v>
      </c>
      <c r="F814" s="5" t="s">
        <v>57</v>
      </c>
      <c r="G814" s="5" t="s">
        <v>2563</v>
      </c>
      <c r="H814" s="5" t="s">
        <v>2562</v>
      </c>
      <c r="I814" s="299"/>
      <c r="J814" s="346"/>
      <c r="K814" s="346"/>
      <c r="L814" s="346"/>
      <c r="M814" s="347"/>
      <c r="N814" s="1"/>
      <c r="O814" s="2"/>
      <c r="P814" s="194"/>
      <c r="Q814" s="343" t="str">
        <f t="shared" si="109"/>
        <v/>
      </c>
      <c r="R814" s="210" t="str">
        <f t="shared" si="110"/>
        <v/>
      </c>
      <c r="S814" s="211" t="str">
        <f t="shared" si="111"/>
        <v/>
      </c>
      <c r="T814" s="215"/>
      <c r="U814" s="213">
        <f t="shared" si="112"/>
        <v>0</v>
      </c>
      <c r="V814" s="217">
        <f t="shared" si="113"/>
        <v>0</v>
      </c>
      <c r="W814" s="215"/>
      <c r="X814" s="215"/>
      <c r="Y814" s="213" t="str">
        <f>IF(AB814="Y",COUNT(#REF!), "")</f>
        <v/>
      </c>
      <c r="Z814" s="32"/>
      <c r="AA814" s="66" t="s">
        <v>1310</v>
      </c>
      <c r="AB814" s="66" t="s">
        <v>72</v>
      </c>
      <c r="AC814" s="68">
        <v>53.701279</v>
      </c>
      <c r="AD814" s="68">
        <v>-125.84742300000001</v>
      </c>
      <c r="AE814" s="65" t="s">
        <v>1311</v>
      </c>
      <c r="AF814" s="66">
        <v>8820</v>
      </c>
      <c r="AG814" s="66" t="s">
        <v>74</v>
      </c>
      <c r="AH814" s="66">
        <v>4</v>
      </c>
      <c r="AI814" s="66">
        <v>3</v>
      </c>
      <c r="AJ814" s="66" t="s">
        <v>57</v>
      </c>
      <c r="AK814" s="66" t="s">
        <v>62</v>
      </c>
      <c r="AL814" s="66" t="s">
        <v>57</v>
      </c>
      <c r="AM814" s="66" t="s">
        <v>63</v>
      </c>
      <c r="AN814" s="63" t="str">
        <f t="shared" si="114"/>
        <v>Marilla</v>
      </c>
      <c r="AO814" s="67" t="str">
        <f t="shared" si="115"/>
        <v>FALSE</v>
      </c>
      <c r="AP814" s="67" t="str">
        <f t="shared" si="116"/>
        <v>FALSE</v>
      </c>
    </row>
    <row r="815" spans="2:42" x14ac:dyDescent="0.25">
      <c r="B815" s="174">
        <v>8821</v>
      </c>
      <c r="C815" s="6" t="str">
        <f t="shared" si="108"/>
        <v>McDonalds Landing</v>
      </c>
      <c r="D815" s="4" t="s">
        <v>57</v>
      </c>
      <c r="E815" s="5" t="s">
        <v>57</v>
      </c>
      <c r="F815" s="5" t="s">
        <v>57</v>
      </c>
      <c r="G815" s="5" t="s">
        <v>2563</v>
      </c>
      <c r="H815" s="5" t="s">
        <v>2562</v>
      </c>
      <c r="I815" s="299"/>
      <c r="J815" s="346"/>
      <c r="K815" s="346"/>
      <c r="L815" s="346"/>
      <c r="M815" s="347"/>
      <c r="N815" s="1"/>
      <c r="O815" s="2"/>
      <c r="P815" s="194"/>
      <c r="Q815" s="343" t="str">
        <f t="shared" si="109"/>
        <v/>
      </c>
      <c r="R815" s="210" t="str">
        <f t="shared" si="110"/>
        <v/>
      </c>
      <c r="S815" s="211" t="str">
        <f t="shared" si="111"/>
        <v/>
      </c>
      <c r="T815" s="215"/>
      <c r="U815" s="213">
        <f t="shared" si="112"/>
        <v>0</v>
      </c>
      <c r="V815" s="217">
        <f t="shared" si="113"/>
        <v>0</v>
      </c>
      <c r="W815" s="215"/>
      <c r="X815" s="215"/>
      <c r="Y815" s="213" t="str">
        <f>IF(AB815="Y",COUNT(#REF!), "")</f>
        <v/>
      </c>
      <c r="Z815" s="32"/>
      <c r="AA815" s="66" t="s">
        <v>1340</v>
      </c>
      <c r="AB815" s="66" t="s">
        <v>72</v>
      </c>
      <c r="AC815" s="68">
        <v>54</v>
      </c>
      <c r="AD815" s="68">
        <v>-126.03330200000001</v>
      </c>
      <c r="AE815" s="65" t="s">
        <v>1341</v>
      </c>
      <c r="AF815" s="66">
        <v>8821</v>
      </c>
      <c r="AG815" s="66" t="s">
        <v>74</v>
      </c>
      <c r="AH815" s="66">
        <v>14</v>
      </c>
      <c r="AI815" s="66">
        <v>7</v>
      </c>
      <c r="AJ815" s="66" t="s">
        <v>57</v>
      </c>
      <c r="AK815" s="66" t="s">
        <v>62</v>
      </c>
      <c r="AL815" s="66" t="s">
        <v>57</v>
      </c>
      <c r="AM815" s="66" t="s">
        <v>63</v>
      </c>
      <c r="AN815" s="63" t="str">
        <f t="shared" si="114"/>
        <v>McDonalds Landing</v>
      </c>
      <c r="AO815" s="67" t="str">
        <f t="shared" si="115"/>
        <v>FALSE</v>
      </c>
      <c r="AP815" s="67" t="str">
        <f t="shared" si="116"/>
        <v>FALSE</v>
      </c>
    </row>
    <row r="816" spans="2:42" x14ac:dyDescent="0.25">
      <c r="B816" s="174">
        <v>8822</v>
      </c>
      <c r="C816" s="6" t="str">
        <f t="shared" si="108"/>
        <v>Noralee</v>
      </c>
      <c r="D816" s="4" t="s">
        <v>57</v>
      </c>
      <c r="E816" s="5" t="s">
        <v>57</v>
      </c>
      <c r="F816" s="5" t="s">
        <v>57</v>
      </c>
      <c r="G816" s="5" t="s">
        <v>2563</v>
      </c>
      <c r="H816" s="5" t="s">
        <v>2562</v>
      </c>
      <c r="I816" s="299"/>
      <c r="J816" s="346"/>
      <c r="K816" s="346"/>
      <c r="L816" s="346"/>
      <c r="M816" s="347"/>
      <c r="N816" s="1"/>
      <c r="O816" s="2"/>
      <c r="P816" s="194"/>
      <c r="Q816" s="343" t="str">
        <f t="shared" si="109"/>
        <v/>
      </c>
      <c r="R816" s="210" t="str">
        <f t="shared" si="110"/>
        <v/>
      </c>
      <c r="S816" s="211" t="str">
        <f t="shared" si="111"/>
        <v/>
      </c>
      <c r="T816" s="215"/>
      <c r="U816" s="213">
        <f t="shared" si="112"/>
        <v>0</v>
      </c>
      <c r="V816" s="217">
        <f t="shared" si="113"/>
        <v>0</v>
      </c>
      <c r="W816" s="215"/>
      <c r="X816" s="215"/>
      <c r="Y816" s="213" t="str">
        <f>IF(AB816="Y",COUNT(#REF!), "")</f>
        <v/>
      </c>
      <c r="Z816" s="32"/>
      <c r="AA816" s="66" t="s">
        <v>1510</v>
      </c>
      <c r="AB816" s="66" t="s">
        <v>72</v>
      </c>
      <c r="AC816" s="68">
        <v>53.983300999999997</v>
      </c>
      <c r="AD816" s="68">
        <v>-126.4333</v>
      </c>
      <c r="AE816" s="65" t="s">
        <v>1511</v>
      </c>
      <c r="AF816" s="66">
        <v>8822</v>
      </c>
      <c r="AG816" s="66" t="s">
        <v>74</v>
      </c>
      <c r="AH816" s="66">
        <v>24</v>
      </c>
      <c r="AI816" s="66">
        <v>14</v>
      </c>
      <c r="AJ816" s="66" t="s">
        <v>57</v>
      </c>
      <c r="AK816" s="66" t="s">
        <v>62</v>
      </c>
      <c r="AL816" s="66" t="s">
        <v>62</v>
      </c>
      <c r="AM816" s="66" t="s">
        <v>63</v>
      </c>
      <c r="AN816" s="63" t="str">
        <f t="shared" si="114"/>
        <v>Noralee</v>
      </c>
      <c r="AO816" s="67" t="str">
        <f t="shared" si="115"/>
        <v>FALSE</v>
      </c>
      <c r="AP816" s="67" t="str">
        <f t="shared" si="116"/>
        <v>FALSE</v>
      </c>
    </row>
    <row r="817" spans="2:42" x14ac:dyDescent="0.25">
      <c r="B817" s="174">
        <v>8823</v>
      </c>
      <c r="C817" s="6" t="str">
        <f t="shared" si="108"/>
        <v>Tatalrose</v>
      </c>
      <c r="D817" s="4" t="s">
        <v>57</v>
      </c>
      <c r="E817" s="5" t="s">
        <v>57</v>
      </c>
      <c r="F817" s="5" t="s">
        <v>57</v>
      </c>
      <c r="G817" s="5" t="s">
        <v>2563</v>
      </c>
      <c r="H817" s="5" t="s">
        <v>2562</v>
      </c>
      <c r="I817" s="299"/>
      <c r="J817" s="346"/>
      <c r="K817" s="346"/>
      <c r="L817" s="346"/>
      <c r="M817" s="347"/>
      <c r="N817" s="1"/>
      <c r="O817" s="2"/>
      <c r="P817" s="194"/>
      <c r="Q817" s="343" t="str">
        <f t="shared" si="109"/>
        <v/>
      </c>
      <c r="R817" s="210" t="str">
        <f t="shared" si="110"/>
        <v/>
      </c>
      <c r="S817" s="211" t="str">
        <f t="shared" si="111"/>
        <v/>
      </c>
      <c r="T817" s="215"/>
      <c r="U817" s="213">
        <f t="shared" si="112"/>
        <v>0</v>
      </c>
      <c r="V817" s="217">
        <f t="shared" si="113"/>
        <v>0</v>
      </c>
      <c r="W817" s="215"/>
      <c r="X817" s="215"/>
      <c r="Y817" s="213" t="str">
        <f>IF(AB817="Y",COUNT(#REF!), "")</f>
        <v/>
      </c>
      <c r="Z817" s="32"/>
      <c r="AA817" s="64" t="s">
        <v>2153</v>
      </c>
      <c r="AB817" s="64" t="s">
        <v>72</v>
      </c>
      <c r="AC817" s="65">
        <v>53.983299000000002</v>
      </c>
      <c r="AD817" s="65">
        <v>-125.983299</v>
      </c>
      <c r="AE817" s="65" t="s">
        <v>2154</v>
      </c>
      <c r="AF817" s="64">
        <v>8823</v>
      </c>
      <c r="AG817" s="64" t="s">
        <v>74</v>
      </c>
      <c r="AH817" s="64">
        <v>14</v>
      </c>
      <c r="AI817" s="64">
        <v>7</v>
      </c>
      <c r="AJ817" s="64" t="s">
        <v>57</v>
      </c>
      <c r="AK817" s="64" t="s">
        <v>62</v>
      </c>
      <c r="AL817" s="66" t="s">
        <v>62</v>
      </c>
      <c r="AM817" s="66" t="s">
        <v>63</v>
      </c>
      <c r="AN817" s="63" t="str">
        <f t="shared" si="114"/>
        <v>Tatalrose</v>
      </c>
      <c r="AO817" s="67" t="str">
        <f t="shared" si="115"/>
        <v>FALSE</v>
      </c>
      <c r="AP817" s="67" t="str">
        <f t="shared" si="116"/>
        <v>FALSE</v>
      </c>
    </row>
    <row r="818" spans="2:42" x14ac:dyDescent="0.25">
      <c r="B818" s="174">
        <v>8824</v>
      </c>
      <c r="C818" s="6" t="str">
        <f t="shared" si="108"/>
        <v>Ootsa Lake</v>
      </c>
      <c r="D818" s="4" t="s">
        <v>57</v>
      </c>
      <c r="E818" s="5" t="s">
        <v>57</v>
      </c>
      <c r="F818" s="5" t="s">
        <v>57</v>
      </c>
      <c r="G818" s="5" t="s">
        <v>2563</v>
      </c>
      <c r="H818" s="5" t="s">
        <v>2562</v>
      </c>
      <c r="I818" s="299"/>
      <c r="J818" s="346"/>
      <c r="K818" s="346"/>
      <c r="L818" s="346"/>
      <c r="M818" s="347"/>
      <c r="N818" s="1"/>
      <c r="O818" s="2"/>
      <c r="P818" s="194"/>
      <c r="Q818" s="343" t="str">
        <f t="shared" si="109"/>
        <v/>
      </c>
      <c r="R818" s="210" t="str">
        <f t="shared" si="110"/>
        <v/>
      </c>
      <c r="S818" s="211" t="str">
        <f t="shared" si="111"/>
        <v/>
      </c>
      <c r="T818" s="215"/>
      <c r="U818" s="213">
        <f t="shared" si="112"/>
        <v>0</v>
      </c>
      <c r="V818" s="217">
        <f t="shared" si="113"/>
        <v>0</v>
      </c>
      <c r="W818" s="215"/>
      <c r="X818" s="215"/>
      <c r="Y818" s="213" t="str">
        <f>IF(AB818="Y",COUNT(#REF!), "")</f>
        <v/>
      </c>
      <c r="Z818" s="32"/>
      <c r="AA818" s="64" t="s">
        <v>1575</v>
      </c>
      <c r="AB818" s="66" t="s">
        <v>72</v>
      </c>
      <c r="AC818" s="65">
        <v>53.80677</v>
      </c>
      <c r="AD818" s="65">
        <v>-126.04185200000001</v>
      </c>
      <c r="AE818" s="65" t="s">
        <v>1576</v>
      </c>
      <c r="AF818" s="64">
        <v>8824</v>
      </c>
      <c r="AG818" s="64" t="s">
        <v>74</v>
      </c>
      <c r="AH818" s="64">
        <v>12</v>
      </c>
      <c r="AI818" s="64">
        <v>10</v>
      </c>
      <c r="AJ818" s="64" t="s">
        <v>57</v>
      </c>
      <c r="AK818" s="64" t="s">
        <v>62</v>
      </c>
      <c r="AL818" s="66" t="s">
        <v>62</v>
      </c>
      <c r="AM818" s="66" t="s">
        <v>63</v>
      </c>
      <c r="AN818" s="63" t="str">
        <f t="shared" si="114"/>
        <v>Ootsa Lake</v>
      </c>
      <c r="AO818" s="67" t="str">
        <f t="shared" si="115"/>
        <v>FALSE</v>
      </c>
      <c r="AP818" s="67" t="str">
        <f t="shared" si="116"/>
        <v>FALSE</v>
      </c>
    </row>
    <row r="819" spans="2:42" x14ac:dyDescent="0.25">
      <c r="B819" s="174">
        <v>8825</v>
      </c>
      <c r="C819" s="6" t="str">
        <f t="shared" si="108"/>
        <v>Clemretta</v>
      </c>
      <c r="D819" s="4" t="s">
        <v>57</v>
      </c>
      <c r="E819" s="5" t="s">
        <v>57</v>
      </c>
      <c r="F819" s="5" t="s">
        <v>57</v>
      </c>
      <c r="G819" s="5" t="s">
        <v>2563</v>
      </c>
      <c r="H819" s="5" t="s">
        <v>2562</v>
      </c>
      <c r="I819" s="299"/>
      <c r="J819" s="346"/>
      <c r="K819" s="346"/>
      <c r="L819" s="346"/>
      <c r="M819" s="347"/>
      <c r="N819" s="1"/>
      <c r="O819" s="2"/>
      <c r="P819" s="194"/>
      <c r="Q819" s="343" t="str">
        <f t="shared" si="109"/>
        <v/>
      </c>
      <c r="R819" s="210" t="str">
        <f t="shared" si="110"/>
        <v/>
      </c>
      <c r="S819" s="211" t="str">
        <f t="shared" si="111"/>
        <v/>
      </c>
      <c r="T819" s="215"/>
      <c r="U819" s="213">
        <f t="shared" si="112"/>
        <v>0</v>
      </c>
      <c r="V819" s="217">
        <f t="shared" si="113"/>
        <v>0</v>
      </c>
      <c r="W819" s="215"/>
      <c r="X819" s="215"/>
      <c r="Y819" s="213" t="str">
        <f>IF(AB819="Y",COUNT(#REF!), "")</f>
        <v/>
      </c>
      <c r="Z819" s="32"/>
      <c r="AA819" s="66" t="s">
        <v>500</v>
      </c>
      <c r="AB819" s="64" t="s">
        <v>72</v>
      </c>
      <c r="AC819" s="68">
        <v>54.003805999999997</v>
      </c>
      <c r="AD819" s="68">
        <v>-126.284612</v>
      </c>
      <c r="AE819" s="65" t="s">
        <v>501</v>
      </c>
      <c r="AF819" s="66">
        <v>8825</v>
      </c>
      <c r="AG819" s="66" t="s">
        <v>74</v>
      </c>
      <c r="AH819" s="66">
        <v>38</v>
      </c>
      <c r="AI819" s="66">
        <v>39</v>
      </c>
      <c r="AJ819" s="66" t="s">
        <v>57</v>
      </c>
      <c r="AK819" s="66" t="s">
        <v>62</v>
      </c>
      <c r="AL819" s="66" t="s">
        <v>62</v>
      </c>
      <c r="AM819" s="66" t="s">
        <v>63</v>
      </c>
      <c r="AN819" s="63" t="str">
        <f t="shared" si="114"/>
        <v>Clemretta</v>
      </c>
      <c r="AO819" s="67" t="str">
        <f t="shared" si="115"/>
        <v>FALSE</v>
      </c>
      <c r="AP819" s="67" t="str">
        <f t="shared" si="116"/>
        <v>FALSE</v>
      </c>
    </row>
    <row r="820" spans="2:42" x14ac:dyDescent="0.25">
      <c r="B820" s="174">
        <v>8826</v>
      </c>
      <c r="C820" s="6" t="str">
        <f t="shared" si="108"/>
        <v>Colleymount</v>
      </c>
      <c r="D820" s="4" t="s">
        <v>57</v>
      </c>
      <c r="E820" s="5" t="s">
        <v>57</v>
      </c>
      <c r="F820" s="5" t="s">
        <v>57</v>
      </c>
      <c r="G820" s="5" t="s">
        <v>2563</v>
      </c>
      <c r="H820" s="5" t="s">
        <v>2562</v>
      </c>
      <c r="I820" s="299"/>
      <c r="J820" s="346"/>
      <c r="K820" s="346"/>
      <c r="L820" s="346"/>
      <c r="M820" s="347"/>
      <c r="N820" s="1"/>
      <c r="O820" s="2"/>
      <c r="P820" s="194"/>
      <c r="Q820" s="343" t="str">
        <f t="shared" si="109"/>
        <v/>
      </c>
      <c r="R820" s="210" t="str">
        <f t="shared" si="110"/>
        <v/>
      </c>
      <c r="S820" s="211" t="str">
        <f t="shared" si="111"/>
        <v/>
      </c>
      <c r="T820" s="215"/>
      <c r="U820" s="213">
        <f t="shared" si="112"/>
        <v>0</v>
      </c>
      <c r="V820" s="217">
        <f t="shared" si="113"/>
        <v>0</v>
      </c>
      <c r="W820" s="215"/>
      <c r="X820" s="215"/>
      <c r="Y820" s="213" t="str">
        <f>IF(AB820="Y",COUNT(#REF!), "")</f>
        <v/>
      </c>
      <c r="Z820" s="32"/>
      <c r="AA820" s="66" t="s">
        <v>523</v>
      </c>
      <c r="AB820" s="66" t="s">
        <v>72</v>
      </c>
      <c r="AC820" s="68">
        <v>54.033301000000002</v>
      </c>
      <c r="AD820" s="68">
        <v>-126.14999899999999</v>
      </c>
      <c r="AE820" s="65" t="s">
        <v>524</v>
      </c>
      <c r="AF820" s="66">
        <v>8826</v>
      </c>
      <c r="AG820" s="66" t="s">
        <v>74</v>
      </c>
      <c r="AH820" s="66">
        <v>11</v>
      </c>
      <c r="AI820" s="66">
        <v>9</v>
      </c>
      <c r="AJ820" s="66" t="s">
        <v>57</v>
      </c>
      <c r="AK820" s="66" t="s">
        <v>62</v>
      </c>
      <c r="AL820" s="66" t="s">
        <v>57</v>
      </c>
      <c r="AM820" s="66" t="s">
        <v>63</v>
      </c>
      <c r="AN820" s="63" t="str">
        <f t="shared" si="114"/>
        <v>Colleymount</v>
      </c>
      <c r="AO820" s="67" t="str">
        <f t="shared" si="115"/>
        <v>FALSE</v>
      </c>
      <c r="AP820" s="67" t="str">
        <f t="shared" si="116"/>
        <v>FALSE</v>
      </c>
    </row>
    <row r="821" spans="2:42" x14ac:dyDescent="0.25">
      <c r="B821" s="174">
        <v>8827</v>
      </c>
      <c r="C821" s="6" t="str">
        <f t="shared" si="108"/>
        <v>Wistaria</v>
      </c>
      <c r="D821" s="4" t="s">
        <v>57</v>
      </c>
      <c r="E821" s="5" t="s">
        <v>57</v>
      </c>
      <c r="F821" s="5" t="s">
        <v>57</v>
      </c>
      <c r="G821" s="5" t="s">
        <v>2563</v>
      </c>
      <c r="H821" s="5" t="s">
        <v>2562</v>
      </c>
      <c r="I821" s="299"/>
      <c r="J821" s="346"/>
      <c r="K821" s="346"/>
      <c r="L821" s="346"/>
      <c r="M821" s="347"/>
      <c r="N821" s="1"/>
      <c r="O821" s="2"/>
      <c r="P821" s="194"/>
      <c r="Q821" s="343" t="str">
        <f t="shared" si="109"/>
        <v/>
      </c>
      <c r="R821" s="210" t="str">
        <f t="shared" si="110"/>
        <v/>
      </c>
      <c r="S821" s="211" t="str">
        <f t="shared" si="111"/>
        <v/>
      </c>
      <c r="T821" s="215"/>
      <c r="U821" s="213">
        <f t="shared" si="112"/>
        <v>0</v>
      </c>
      <c r="V821" s="217">
        <f t="shared" si="113"/>
        <v>0</v>
      </c>
      <c r="W821" s="215"/>
      <c r="X821" s="215"/>
      <c r="Y821" s="213" t="str">
        <f>IF(AB821="Y",COUNT(#REF!), "")</f>
        <v/>
      </c>
      <c r="Z821" s="32"/>
      <c r="AA821" s="64" t="s">
        <v>2436</v>
      </c>
      <c r="AB821" s="64" t="s">
        <v>72</v>
      </c>
      <c r="AC821" s="65">
        <v>53.847450000000002</v>
      </c>
      <c r="AD821" s="65">
        <v>-126.28008199999999</v>
      </c>
      <c r="AE821" s="65" t="s">
        <v>2437</v>
      </c>
      <c r="AF821" s="64">
        <v>8827</v>
      </c>
      <c r="AG821" s="64" t="s">
        <v>74</v>
      </c>
      <c r="AH821" s="64">
        <v>4</v>
      </c>
      <c r="AI821" s="64">
        <v>4</v>
      </c>
      <c r="AJ821" s="64" t="s">
        <v>57</v>
      </c>
      <c r="AK821" s="64" t="s">
        <v>62</v>
      </c>
      <c r="AL821" s="66" t="s">
        <v>62</v>
      </c>
      <c r="AM821" s="66" t="s">
        <v>63</v>
      </c>
      <c r="AN821" s="63" t="str">
        <f t="shared" si="114"/>
        <v>Wistaria</v>
      </c>
      <c r="AO821" s="67" t="str">
        <f t="shared" si="115"/>
        <v>FALSE</v>
      </c>
      <c r="AP821" s="67" t="str">
        <f t="shared" si="116"/>
        <v>FALSE</v>
      </c>
    </row>
    <row r="822" spans="2:42" x14ac:dyDescent="0.25">
      <c r="B822" s="174">
        <v>8828</v>
      </c>
      <c r="C822" s="6" t="str">
        <f t="shared" si="108"/>
        <v>Skin Tyee*</v>
      </c>
      <c r="D822" s="4" t="s">
        <v>57</v>
      </c>
      <c r="E822" s="5" t="s">
        <v>57</v>
      </c>
      <c r="F822" s="5" t="s">
        <v>57</v>
      </c>
      <c r="G822" s="5" t="s">
        <v>2563</v>
      </c>
      <c r="H822" s="5" t="s">
        <v>2562</v>
      </c>
      <c r="I822" s="299"/>
      <c r="J822" s="346"/>
      <c r="K822" s="346"/>
      <c r="L822" s="346"/>
      <c r="M822" s="347"/>
      <c r="N822" s="1"/>
      <c r="O822" s="2"/>
      <c r="P822" s="194"/>
      <c r="Q822" s="343" t="str">
        <f t="shared" si="109"/>
        <v/>
      </c>
      <c r="R822" s="210" t="str">
        <f t="shared" si="110"/>
        <v/>
      </c>
      <c r="S822" s="211" t="str">
        <f t="shared" si="111"/>
        <v/>
      </c>
      <c r="T822" s="215"/>
      <c r="U822" s="213">
        <f t="shared" si="112"/>
        <v>0</v>
      </c>
      <c r="V822" s="217">
        <f t="shared" si="113"/>
        <v>0</v>
      </c>
      <c r="W822" s="215"/>
      <c r="X822" s="215"/>
      <c r="Y822" s="213">
        <f>IF(AB822="Y",COUNT(#REF!), "")</f>
        <v>0</v>
      </c>
      <c r="Z822" s="32"/>
      <c r="AA822" s="64" t="s">
        <v>1980</v>
      </c>
      <c r="AB822" s="64" t="s">
        <v>59</v>
      </c>
      <c r="AC822" s="65">
        <v>53.987501000000002</v>
      </c>
      <c r="AD822" s="65">
        <v>-126.4875</v>
      </c>
      <c r="AE822" s="65" t="s">
        <v>1982</v>
      </c>
      <c r="AF822" s="64">
        <v>8828</v>
      </c>
      <c r="AG822" s="64" t="s">
        <v>66</v>
      </c>
      <c r="AH822" s="64">
        <v>10</v>
      </c>
      <c r="AI822" s="64">
        <v>6</v>
      </c>
      <c r="AJ822" s="64" t="s">
        <v>57</v>
      </c>
      <c r="AK822" s="64" t="s">
        <v>62</v>
      </c>
      <c r="AL822" s="66" t="s">
        <v>62</v>
      </c>
      <c r="AM822" s="66" t="s">
        <v>63</v>
      </c>
      <c r="AN822" s="63" t="str">
        <f t="shared" si="114"/>
        <v>Skin Tyee*</v>
      </c>
      <c r="AO822" s="67" t="str">
        <f t="shared" si="115"/>
        <v>FALSE</v>
      </c>
      <c r="AP822" s="67" t="str">
        <f t="shared" si="116"/>
        <v>FALSE</v>
      </c>
    </row>
    <row r="823" spans="2:42" x14ac:dyDescent="0.25">
      <c r="B823" s="174">
        <v>8829</v>
      </c>
      <c r="C823" s="6" t="str">
        <f t="shared" si="108"/>
        <v>Nulki*</v>
      </c>
      <c r="D823" s="4" t="s">
        <v>62</v>
      </c>
      <c r="E823" s="5" t="s">
        <v>62</v>
      </c>
      <c r="F823" s="5" t="s">
        <v>62</v>
      </c>
      <c r="G823" s="5" t="s">
        <v>2563</v>
      </c>
      <c r="H823" s="5" t="s">
        <v>2562</v>
      </c>
      <c r="I823" s="299"/>
      <c r="J823" s="346"/>
      <c r="K823" s="346"/>
      <c r="L823" s="346"/>
      <c r="M823" s="347"/>
      <c r="N823" s="1"/>
      <c r="O823" s="2"/>
      <c r="P823" s="194"/>
      <c r="Q823" s="343" t="str">
        <f t="shared" si="109"/>
        <v/>
      </c>
      <c r="R823" s="210" t="str">
        <f t="shared" si="110"/>
        <v/>
      </c>
      <c r="S823" s="211" t="str">
        <f t="shared" si="111"/>
        <v/>
      </c>
      <c r="T823" s="215"/>
      <c r="U823" s="213">
        <f t="shared" si="112"/>
        <v>0</v>
      </c>
      <c r="V823" s="217">
        <f t="shared" si="113"/>
        <v>0</v>
      </c>
      <c r="W823" s="215"/>
      <c r="X823" s="215"/>
      <c r="Y823" s="213">
        <f>IF(AB823="Y",COUNT(#REF!), "")</f>
        <v>0</v>
      </c>
      <c r="Z823" s="32"/>
      <c r="AA823" s="64" t="s">
        <v>1532</v>
      </c>
      <c r="AB823" s="64" t="s">
        <v>59</v>
      </c>
      <c r="AC823" s="65">
        <v>53.918486999999999</v>
      </c>
      <c r="AD823" s="65">
        <v>-124.196575</v>
      </c>
      <c r="AE823" s="65" t="s">
        <v>1533</v>
      </c>
      <c r="AF823" s="64">
        <v>8829</v>
      </c>
      <c r="AG823" s="64" t="s">
        <v>66</v>
      </c>
      <c r="AH823" s="64">
        <v>28</v>
      </c>
      <c r="AI823" s="64">
        <v>13</v>
      </c>
      <c r="AJ823" s="64" t="s">
        <v>57</v>
      </c>
      <c r="AK823" s="64" t="s">
        <v>62</v>
      </c>
      <c r="AL823" s="66" t="s">
        <v>62</v>
      </c>
      <c r="AM823" s="66" t="s">
        <v>63</v>
      </c>
      <c r="AN823" s="63" t="str">
        <f t="shared" si="114"/>
        <v>Nulki*</v>
      </c>
      <c r="AO823" s="67" t="str">
        <f t="shared" si="115"/>
        <v>FALSE</v>
      </c>
      <c r="AP823" s="67" t="str">
        <f t="shared" si="116"/>
        <v>FALSE</v>
      </c>
    </row>
    <row r="824" spans="2:42" x14ac:dyDescent="0.25">
      <c r="B824" s="174">
        <v>8830</v>
      </c>
      <c r="C824" s="6" t="str">
        <f t="shared" si="108"/>
        <v>Weneez</v>
      </c>
      <c r="D824" s="4" t="s">
        <v>62</v>
      </c>
      <c r="E824" s="5" t="s">
        <v>62</v>
      </c>
      <c r="F824" s="5" t="s">
        <v>62</v>
      </c>
      <c r="G824" s="5" t="s">
        <v>2563</v>
      </c>
      <c r="H824" s="5" t="s">
        <v>2562</v>
      </c>
      <c r="I824" s="299"/>
      <c r="J824" s="346"/>
      <c r="K824" s="346"/>
      <c r="L824" s="346"/>
      <c r="M824" s="347"/>
      <c r="N824" s="1"/>
      <c r="O824" s="2"/>
      <c r="P824" s="194"/>
      <c r="Q824" s="343" t="str">
        <f t="shared" si="109"/>
        <v/>
      </c>
      <c r="R824" s="210" t="str">
        <f t="shared" si="110"/>
        <v/>
      </c>
      <c r="S824" s="211" t="str">
        <f t="shared" si="111"/>
        <v/>
      </c>
      <c r="T824" s="215"/>
      <c r="U824" s="213">
        <f t="shared" si="112"/>
        <v>0</v>
      </c>
      <c r="V824" s="217">
        <f t="shared" si="113"/>
        <v>0</v>
      </c>
      <c r="W824" s="215"/>
      <c r="X824" s="215"/>
      <c r="Y824" s="213" t="str">
        <f>IF(AB824="Y",COUNT(#REF!), "")</f>
        <v/>
      </c>
      <c r="Z824" s="32"/>
      <c r="AA824" s="64" t="s">
        <v>2357</v>
      </c>
      <c r="AB824" s="64" t="s">
        <v>72</v>
      </c>
      <c r="AC824" s="65">
        <v>53.967697999999999</v>
      </c>
      <c r="AD824" s="65">
        <v>-123.980428</v>
      </c>
      <c r="AE824" s="65" t="s">
        <v>2358</v>
      </c>
      <c r="AF824" s="64">
        <v>8830</v>
      </c>
      <c r="AG824" s="64" t="s">
        <v>74</v>
      </c>
      <c r="AH824" s="64">
        <v>328</v>
      </c>
      <c r="AI824" s="64">
        <v>138</v>
      </c>
      <c r="AJ824" s="64" t="s">
        <v>57</v>
      </c>
      <c r="AK824" s="64" t="s">
        <v>62</v>
      </c>
      <c r="AL824" s="66" t="s">
        <v>62</v>
      </c>
      <c r="AM824" s="66" t="s">
        <v>63</v>
      </c>
      <c r="AN824" s="63" t="str">
        <f t="shared" si="114"/>
        <v>Weneez</v>
      </c>
      <c r="AO824" s="67" t="str">
        <f t="shared" si="115"/>
        <v>FALSE</v>
      </c>
      <c r="AP824" s="67" t="str">
        <f t="shared" si="116"/>
        <v>FALSE</v>
      </c>
    </row>
    <row r="825" spans="2:42" x14ac:dyDescent="0.25">
      <c r="B825" s="174">
        <v>8831</v>
      </c>
      <c r="C825" s="6" t="str">
        <f t="shared" si="108"/>
        <v>Sinkut River</v>
      </c>
      <c r="D825" s="4" t="s">
        <v>62</v>
      </c>
      <c r="E825" s="5" t="s">
        <v>62</v>
      </c>
      <c r="F825" s="5" t="s">
        <v>62</v>
      </c>
      <c r="G825" s="5" t="s">
        <v>2563</v>
      </c>
      <c r="H825" s="5" t="s">
        <v>2562</v>
      </c>
      <c r="I825" s="299"/>
      <c r="J825" s="346"/>
      <c r="K825" s="346"/>
      <c r="L825" s="346"/>
      <c r="M825" s="347"/>
      <c r="N825" s="1"/>
      <c r="O825" s="2"/>
      <c r="P825" s="194"/>
      <c r="Q825" s="343" t="str">
        <f t="shared" si="109"/>
        <v/>
      </c>
      <c r="R825" s="210" t="str">
        <f t="shared" si="110"/>
        <v/>
      </c>
      <c r="S825" s="211" t="str">
        <f t="shared" si="111"/>
        <v/>
      </c>
      <c r="T825" s="215"/>
      <c r="U825" s="213">
        <f t="shared" si="112"/>
        <v>0</v>
      </c>
      <c r="V825" s="217">
        <f t="shared" si="113"/>
        <v>0</v>
      </c>
      <c r="W825" s="215"/>
      <c r="X825" s="215"/>
      <c r="Y825" s="213" t="str">
        <f>IF(AB825="Y",COUNT(#REF!), "")</f>
        <v/>
      </c>
      <c r="Z825" s="32"/>
      <c r="AA825" s="66" t="s">
        <v>1962</v>
      </c>
      <c r="AB825" s="66" t="s">
        <v>72</v>
      </c>
      <c r="AC825" s="68">
        <v>53.953797000000002</v>
      </c>
      <c r="AD825" s="68">
        <v>-123.857299</v>
      </c>
      <c r="AE825" s="65" t="s">
        <v>1963</v>
      </c>
      <c r="AF825" s="66">
        <v>8831</v>
      </c>
      <c r="AG825" s="66" t="s">
        <v>74</v>
      </c>
      <c r="AH825" s="66">
        <v>168</v>
      </c>
      <c r="AI825" s="66">
        <v>61</v>
      </c>
      <c r="AJ825" s="66" t="s">
        <v>57</v>
      </c>
      <c r="AK825" s="66" t="s">
        <v>62</v>
      </c>
      <c r="AL825" s="66" t="s">
        <v>62</v>
      </c>
      <c r="AM825" s="66" t="s">
        <v>63</v>
      </c>
      <c r="AN825" s="63" t="str">
        <f t="shared" si="114"/>
        <v>Sinkut River</v>
      </c>
      <c r="AO825" s="67" t="str">
        <f t="shared" si="115"/>
        <v>FALSE</v>
      </c>
      <c r="AP825" s="67" t="str">
        <f t="shared" si="116"/>
        <v>FALSE</v>
      </c>
    </row>
    <row r="826" spans="2:42" x14ac:dyDescent="0.25">
      <c r="B826" s="174">
        <v>8832</v>
      </c>
      <c r="C826" s="6" t="str">
        <f t="shared" si="108"/>
        <v>Isle Pierre</v>
      </c>
      <c r="D826" s="4" t="s">
        <v>57</v>
      </c>
      <c r="E826" s="5" t="s">
        <v>57</v>
      </c>
      <c r="F826" s="5" t="s">
        <v>62</v>
      </c>
      <c r="G826" s="5" t="s">
        <v>2553</v>
      </c>
      <c r="H826" s="5" t="s">
        <v>2552</v>
      </c>
      <c r="I826" s="299"/>
      <c r="J826" s="346"/>
      <c r="K826" s="346"/>
      <c r="L826" s="346"/>
      <c r="M826" s="347"/>
      <c r="N826" s="1"/>
      <c r="O826" s="2"/>
      <c r="P826" s="194"/>
      <c r="Q826" s="343" t="str">
        <f t="shared" si="109"/>
        <v/>
      </c>
      <c r="R826" s="210" t="str">
        <f t="shared" si="110"/>
        <v/>
      </c>
      <c r="S826" s="211" t="str">
        <f t="shared" si="111"/>
        <v/>
      </c>
      <c r="T826" s="215"/>
      <c r="U826" s="213">
        <f t="shared" si="112"/>
        <v>0</v>
      </c>
      <c r="V826" s="217">
        <f t="shared" si="113"/>
        <v>0</v>
      </c>
      <c r="W826" s="215"/>
      <c r="X826" s="215"/>
      <c r="Y826" s="213" t="str">
        <f>IF(AB826="Y",COUNT(#REF!), "")</f>
        <v/>
      </c>
      <c r="Z826" s="32"/>
      <c r="AA826" s="66" t="s">
        <v>1033</v>
      </c>
      <c r="AB826" s="66" t="s">
        <v>72</v>
      </c>
      <c r="AC826" s="68">
        <v>53.950001</v>
      </c>
      <c r="AD826" s="68">
        <v>-123.249999</v>
      </c>
      <c r="AE826" s="65" t="s">
        <v>1034</v>
      </c>
      <c r="AF826" s="66">
        <v>8832</v>
      </c>
      <c r="AG826" s="66" t="s">
        <v>74</v>
      </c>
      <c r="AH826" s="66">
        <v>54</v>
      </c>
      <c r="AI826" s="66">
        <v>21</v>
      </c>
      <c r="AJ826" s="66" t="s">
        <v>57</v>
      </c>
      <c r="AK826" s="66" t="s">
        <v>62</v>
      </c>
      <c r="AL826" s="66" t="s">
        <v>62</v>
      </c>
      <c r="AM826" s="66" t="s">
        <v>63</v>
      </c>
      <c r="AN826" s="63" t="str">
        <f t="shared" si="114"/>
        <v>Isle Pierre</v>
      </c>
      <c r="AO826" s="67" t="str">
        <f t="shared" si="115"/>
        <v>FALSE</v>
      </c>
      <c r="AP826" s="67" t="str">
        <f t="shared" si="116"/>
        <v>FALSE</v>
      </c>
    </row>
    <row r="827" spans="2:42" x14ac:dyDescent="0.25">
      <c r="B827" s="174">
        <v>8833</v>
      </c>
      <c r="C827" s="6" t="str">
        <f t="shared" si="108"/>
        <v>Telachick</v>
      </c>
      <c r="D827" s="4" t="s">
        <v>57</v>
      </c>
      <c r="E827" s="5" t="s">
        <v>57</v>
      </c>
      <c r="F827" s="5" t="s">
        <v>62</v>
      </c>
      <c r="G827" s="5" t="s">
        <v>2553</v>
      </c>
      <c r="H827" s="5" t="s">
        <v>2552</v>
      </c>
      <c r="I827" s="299"/>
      <c r="J827" s="346"/>
      <c r="K827" s="346"/>
      <c r="L827" s="346"/>
      <c r="M827" s="347"/>
      <c r="N827" s="1"/>
      <c r="O827" s="2"/>
      <c r="P827" s="194"/>
      <c r="Q827" s="343" t="str">
        <f t="shared" si="109"/>
        <v/>
      </c>
      <c r="R827" s="210" t="str">
        <f t="shared" si="110"/>
        <v/>
      </c>
      <c r="S827" s="211" t="str">
        <f t="shared" si="111"/>
        <v/>
      </c>
      <c r="T827" s="215"/>
      <c r="U827" s="213">
        <f t="shared" si="112"/>
        <v>0</v>
      </c>
      <c r="V827" s="217">
        <f t="shared" si="113"/>
        <v>0</v>
      </c>
      <c r="W827" s="215"/>
      <c r="X827" s="215"/>
      <c r="Y827" s="213" t="str">
        <f>IF(AB827="Y",COUNT(#REF!), "")</f>
        <v/>
      </c>
      <c r="Z827" s="32"/>
      <c r="AA827" s="66" t="s">
        <v>2167</v>
      </c>
      <c r="AB827" s="66" t="s">
        <v>72</v>
      </c>
      <c r="AC827" s="68">
        <v>53.862116</v>
      </c>
      <c r="AD827" s="68">
        <v>-123.182321</v>
      </c>
      <c r="AE827" s="65" t="s">
        <v>2168</v>
      </c>
      <c r="AF827" s="66">
        <v>8833</v>
      </c>
      <c r="AG827" s="66" t="s">
        <v>74</v>
      </c>
      <c r="AH827" s="66">
        <v>26</v>
      </c>
      <c r="AI827" s="66">
        <v>9</v>
      </c>
      <c r="AJ827" s="66" t="s">
        <v>57</v>
      </c>
      <c r="AK827" s="66" t="s">
        <v>62</v>
      </c>
      <c r="AL827" s="66" t="s">
        <v>62</v>
      </c>
      <c r="AM827" s="66" t="s">
        <v>63</v>
      </c>
      <c r="AN827" s="63" t="str">
        <f t="shared" si="114"/>
        <v>Telachick</v>
      </c>
      <c r="AO827" s="67" t="str">
        <f t="shared" si="115"/>
        <v>FALSE</v>
      </c>
      <c r="AP827" s="67" t="str">
        <f t="shared" si="116"/>
        <v>FALSE</v>
      </c>
    </row>
    <row r="828" spans="2:42" x14ac:dyDescent="0.25">
      <c r="B828" s="174">
        <v>8834</v>
      </c>
      <c r="C828" s="6" t="str">
        <f t="shared" si="108"/>
        <v>Mud River</v>
      </c>
      <c r="D828" s="4" t="s">
        <v>57</v>
      </c>
      <c r="E828" s="5" t="s">
        <v>57</v>
      </c>
      <c r="F828" s="5" t="s">
        <v>62</v>
      </c>
      <c r="G828" s="5" t="s">
        <v>2553</v>
      </c>
      <c r="H828" s="5" t="s">
        <v>2552</v>
      </c>
      <c r="I828" s="299"/>
      <c r="J828" s="346"/>
      <c r="K828" s="346"/>
      <c r="L828" s="346"/>
      <c r="M828" s="347"/>
      <c r="N828" s="1"/>
      <c r="O828" s="2"/>
      <c r="P828" s="194"/>
      <c r="Q828" s="343" t="str">
        <f t="shared" si="109"/>
        <v/>
      </c>
      <c r="R828" s="210" t="str">
        <f t="shared" si="110"/>
        <v/>
      </c>
      <c r="S828" s="211" t="str">
        <f t="shared" si="111"/>
        <v/>
      </c>
      <c r="T828" s="215"/>
      <c r="U828" s="213">
        <f t="shared" si="112"/>
        <v>0</v>
      </c>
      <c r="V828" s="217">
        <f t="shared" si="113"/>
        <v>0</v>
      </c>
      <c r="W828" s="215"/>
      <c r="X828" s="215"/>
      <c r="Y828" s="213" t="str">
        <f>IF(AB828="Y",COUNT(#REF!), "")</f>
        <v/>
      </c>
      <c r="Z828" s="32"/>
      <c r="AA828" s="66" t="s">
        <v>1428</v>
      </c>
      <c r="AB828" s="66" t="s">
        <v>72</v>
      </c>
      <c r="AC828" s="68">
        <v>53.761239000000003</v>
      </c>
      <c r="AD828" s="68">
        <v>-123.011877</v>
      </c>
      <c r="AE828" s="65" t="s">
        <v>1429</v>
      </c>
      <c r="AF828" s="66">
        <v>8834</v>
      </c>
      <c r="AG828" s="66" t="s">
        <v>74</v>
      </c>
      <c r="AH828" s="66">
        <v>24</v>
      </c>
      <c r="AI828" s="66">
        <v>10</v>
      </c>
      <c r="AJ828" s="66" t="s">
        <v>57</v>
      </c>
      <c r="AK828" s="66" t="s">
        <v>62</v>
      </c>
      <c r="AL828" s="66" t="s">
        <v>57</v>
      </c>
      <c r="AM828" s="66" t="s">
        <v>63</v>
      </c>
      <c r="AN828" s="63" t="str">
        <f t="shared" si="114"/>
        <v>Mud River</v>
      </c>
      <c r="AO828" s="67" t="str">
        <f t="shared" si="115"/>
        <v>FALSE</v>
      </c>
      <c r="AP828" s="67" t="str">
        <f t="shared" si="116"/>
        <v>FALSE</v>
      </c>
    </row>
    <row r="829" spans="2:42" x14ac:dyDescent="0.25">
      <c r="B829" s="174">
        <v>8835</v>
      </c>
      <c r="C829" s="6" t="str">
        <f t="shared" si="108"/>
        <v>Beaverley</v>
      </c>
      <c r="D829" s="4" t="s">
        <v>62</v>
      </c>
      <c r="E829" s="5" t="s">
        <v>62</v>
      </c>
      <c r="F829" s="5" t="s">
        <v>62</v>
      </c>
      <c r="G829" s="5" t="s">
        <v>2553</v>
      </c>
      <c r="H829" s="5" t="s">
        <v>2552</v>
      </c>
      <c r="I829" s="299"/>
      <c r="J829" s="346"/>
      <c r="K829" s="346"/>
      <c r="L829" s="346"/>
      <c r="M829" s="347"/>
      <c r="N829" s="1"/>
      <c r="O829" s="2"/>
      <c r="P829" s="194"/>
      <c r="Q829" s="343" t="str">
        <f t="shared" si="109"/>
        <v/>
      </c>
      <c r="R829" s="210" t="str">
        <f t="shared" si="110"/>
        <v/>
      </c>
      <c r="S829" s="211" t="str">
        <f t="shared" si="111"/>
        <v/>
      </c>
      <c r="T829" s="215"/>
      <c r="U829" s="213">
        <f t="shared" si="112"/>
        <v>0</v>
      </c>
      <c r="V829" s="217">
        <f t="shared" si="113"/>
        <v>0</v>
      </c>
      <c r="W829" s="215"/>
      <c r="X829" s="215"/>
      <c r="Y829" s="213" t="str">
        <f>IF(AB829="Y",COUNT(#REF!), "")</f>
        <v/>
      </c>
      <c r="Z829" s="32"/>
      <c r="AA829" s="64" t="s">
        <v>216</v>
      </c>
      <c r="AB829" s="66" t="s">
        <v>72</v>
      </c>
      <c r="AC829" s="65">
        <v>53.817244000000002</v>
      </c>
      <c r="AD829" s="65">
        <v>-122.881338</v>
      </c>
      <c r="AE829" s="65" t="s">
        <v>217</v>
      </c>
      <c r="AF829" s="64">
        <v>8835</v>
      </c>
      <c r="AG829" s="64" t="s">
        <v>95</v>
      </c>
      <c r="AH829" s="64">
        <v>837</v>
      </c>
      <c r="AI829" s="64">
        <v>309</v>
      </c>
      <c r="AJ829" s="64" t="s">
        <v>62</v>
      </c>
      <c r="AK829" s="64" t="s">
        <v>57</v>
      </c>
      <c r="AL829" s="66" t="s">
        <v>57</v>
      </c>
      <c r="AM829" s="66" t="s">
        <v>63</v>
      </c>
      <c r="AN829" s="63" t="str">
        <f t="shared" si="114"/>
        <v>Beaverley</v>
      </c>
      <c r="AO829" s="67" t="str">
        <f t="shared" si="115"/>
        <v>FALSE</v>
      </c>
      <c r="AP829" s="67" t="str">
        <f t="shared" si="116"/>
        <v>FALSE</v>
      </c>
    </row>
    <row r="830" spans="2:42" x14ac:dyDescent="0.25">
      <c r="B830" s="174">
        <v>8836</v>
      </c>
      <c r="C830" s="6" t="str">
        <f t="shared" si="108"/>
        <v>Reid Lake</v>
      </c>
      <c r="D830" s="4" t="s">
        <v>62</v>
      </c>
      <c r="E830" s="5" t="s">
        <v>62</v>
      </c>
      <c r="F830" s="5" t="s">
        <v>62</v>
      </c>
      <c r="G830" s="5" t="s">
        <v>2553</v>
      </c>
      <c r="H830" s="5" t="s">
        <v>2552</v>
      </c>
      <c r="I830" s="299"/>
      <c r="J830" s="346"/>
      <c r="K830" s="346"/>
      <c r="L830" s="346"/>
      <c r="M830" s="347"/>
      <c r="N830" s="1"/>
      <c r="O830" s="2"/>
      <c r="P830" s="194"/>
      <c r="Q830" s="343" t="str">
        <f t="shared" si="109"/>
        <v/>
      </c>
      <c r="R830" s="210" t="str">
        <f t="shared" si="110"/>
        <v/>
      </c>
      <c r="S830" s="211" t="str">
        <f t="shared" si="111"/>
        <v/>
      </c>
      <c r="T830" s="215"/>
      <c r="U830" s="213">
        <f t="shared" si="112"/>
        <v>0</v>
      </c>
      <c r="V830" s="217">
        <f t="shared" si="113"/>
        <v>0</v>
      </c>
      <c r="W830" s="215"/>
      <c r="X830" s="215"/>
      <c r="Y830" s="213" t="str">
        <f>IF(AB830="Y",COUNT(#REF!), "")</f>
        <v/>
      </c>
      <c r="Z830" s="32"/>
      <c r="AA830" s="64" t="s">
        <v>1764</v>
      </c>
      <c r="AB830" s="66" t="s">
        <v>72</v>
      </c>
      <c r="AC830" s="65">
        <v>53.966700000000003</v>
      </c>
      <c r="AD830" s="65">
        <v>-123.099998</v>
      </c>
      <c r="AE830" s="65" t="s">
        <v>1765</v>
      </c>
      <c r="AF830" s="64">
        <v>8836</v>
      </c>
      <c r="AG830" s="64" t="s">
        <v>74</v>
      </c>
      <c r="AH830" s="64">
        <v>95</v>
      </c>
      <c r="AI830" s="64">
        <v>39</v>
      </c>
      <c r="AJ830" s="64" t="s">
        <v>57</v>
      </c>
      <c r="AK830" s="64" t="s">
        <v>62</v>
      </c>
      <c r="AL830" s="66" t="s">
        <v>57</v>
      </c>
      <c r="AM830" s="66" t="s">
        <v>63</v>
      </c>
      <c r="AN830" s="63" t="str">
        <f t="shared" si="114"/>
        <v>Reid Lake</v>
      </c>
      <c r="AO830" s="67" t="str">
        <f t="shared" si="115"/>
        <v>FALSE</v>
      </c>
      <c r="AP830" s="67" t="str">
        <f t="shared" si="116"/>
        <v>FALSE</v>
      </c>
    </row>
    <row r="831" spans="2:42" x14ac:dyDescent="0.25">
      <c r="B831" s="174">
        <v>8837</v>
      </c>
      <c r="C831" s="6" t="str">
        <f t="shared" si="108"/>
        <v>Shady Valley</v>
      </c>
      <c r="D831" s="4" t="s">
        <v>62</v>
      </c>
      <c r="E831" s="5" t="s">
        <v>62</v>
      </c>
      <c r="F831" s="5" t="s">
        <v>62</v>
      </c>
      <c r="G831" s="5" t="s">
        <v>2553</v>
      </c>
      <c r="H831" s="5" t="s">
        <v>2552</v>
      </c>
      <c r="I831" s="299"/>
      <c r="J831" s="346"/>
      <c r="K831" s="346"/>
      <c r="L831" s="346"/>
      <c r="M831" s="347"/>
      <c r="N831" s="1"/>
      <c r="O831" s="2"/>
      <c r="P831" s="194"/>
      <c r="Q831" s="343" t="str">
        <f t="shared" si="109"/>
        <v/>
      </c>
      <c r="R831" s="210" t="str">
        <f t="shared" si="110"/>
        <v/>
      </c>
      <c r="S831" s="211" t="str">
        <f t="shared" si="111"/>
        <v/>
      </c>
      <c r="T831" s="215"/>
      <c r="U831" s="213">
        <f t="shared" si="112"/>
        <v>0</v>
      </c>
      <c r="V831" s="217">
        <f t="shared" si="113"/>
        <v>0</v>
      </c>
      <c r="W831" s="215"/>
      <c r="X831" s="215"/>
      <c r="Y831" s="213" t="str">
        <f>IF(AB831="Y",COUNT(#REF!), "")</f>
        <v/>
      </c>
      <c r="Z831" s="32"/>
      <c r="AA831" s="64" t="s">
        <v>1903</v>
      </c>
      <c r="AB831" s="66" t="s">
        <v>72</v>
      </c>
      <c r="AC831" s="65">
        <v>53.979329</v>
      </c>
      <c r="AD831" s="65">
        <v>-122.726887</v>
      </c>
      <c r="AE831" s="65" t="s">
        <v>1904</v>
      </c>
      <c r="AF831" s="64">
        <v>8837</v>
      </c>
      <c r="AG831" s="64" t="s">
        <v>74</v>
      </c>
      <c r="AH831" s="64">
        <v>3651</v>
      </c>
      <c r="AI831" s="64">
        <v>1497</v>
      </c>
      <c r="AJ831" s="64" t="s">
        <v>62</v>
      </c>
      <c r="AK831" s="64" t="s">
        <v>57</v>
      </c>
      <c r="AL831" s="66" t="s">
        <v>62</v>
      </c>
      <c r="AM831" s="66" t="s">
        <v>63</v>
      </c>
      <c r="AN831" s="63" t="str">
        <f t="shared" si="114"/>
        <v>Shady Valley</v>
      </c>
      <c r="AO831" s="67" t="str">
        <f t="shared" si="115"/>
        <v>FALSE</v>
      </c>
      <c r="AP831" s="67" t="str">
        <f t="shared" si="116"/>
        <v>FALSE</v>
      </c>
    </row>
    <row r="832" spans="2:42" x14ac:dyDescent="0.25">
      <c r="B832" s="174">
        <v>8838</v>
      </c>
      <c r="C832" s="6" t="str">
        <f t="shared" si="108"/>
        <v>Nak'azdli*</v>
      </c>
      <c r="D832" s="4" t="s">
        <v>62</v>
      </c>
      <c r="E832" s="5" t="s">
        <v>62</v>
      </c>
      <c r="F832" s="5" t="s">
        <v>57</v>
      </c>
      <c r="G832" s="5" t="s">
        <v>2563</v>
      </c>
      <c r="H832" s="5" t="s">
        <v>2562</v>
      </c>
      <c r="I832" s="299"/>
      <c r="J832" s="346"/>
      <c r="K832" s="346"/>
      <c r="L832" s="346"/>
      <c r="M832" s="347"/>
      <c r="N832" s="1"/>
      <c r="O832" s="2"/>
      <c r="P832" s="194"/>
      <c r="Q832" s="343" t="str">
        <f t="shared" si="109"/>
        <v/>
      </c>
      <c r="R832" s="210" t="str">
        <f t="shared" si="110"/>
        <v/>
      </c>
      <c r="S832" s="211" t="str">
        <f t="shared" si="111"/>
        <v/>
      </c>
      <c r="T832" s="215"/>
      <c r="U832" s="213">
        <f t="shared" si="112"/>
        <v>0</v>
      </c>
      <c r="V832" s="217">
        <f t="shared" si="113"/>
        <v>0</v>
      </c>
      <c r="W832" s="215"/>
      <c r="X832" s="215"/>
      <c r="Y832" s="213">
        <f>IF(AB832="Y",COUNT(#REF!), "")</f>
        <v>0</v>
      </c>
      <c r="Z832" s="32"/>
      <c r="AA832" s="66" t="s">
        <v>1446</v>
      </c>
      <c r="AB832" s="64" t="s">
        <v>59</v>
      </c>
      <c r="AC832" s="68">
        <v>54.420833999999999</v>
      </c>
      <c r="AD832" s="68">
        <v>-124.39444399999999</v>
      </c>
      <c r="AE832" s="65" t="s">
        <v>1447</v>
      </c>
      <c r="AF832" s="66">
        <v>8838</v>
      </c>
      <c r="AG832" s="66" t="s">
        <v>66</v>
      </c>
      <c r="AH832" s="66">
        <v>139</v>
      </c>
      <c r="AI832" s="66">
        <v>63</v>
      </c>
      <c r="AJ832" s="66" t="s">
        <v>57</v>
      </c>
      <c r="AK832" s="66" t="s">
        <v>62</v>
      </c>
      <c r="AL832" s="66" t="s">
        <v>57</v>
      </c>
      <c r="AM832" s="66" t="s">
        <v>63</v>
      </c>
      <c r="AN832" s="63" t="str">
        <f t="shared" si="114"/>
        <v>Nak'azdli*</v>
      </c>
      <c r="AO832" s="67" t="str">
        <f t="shared" si="115"/>
        <v>FALSE</v>
      </c>
      <c r="AP832" s="67" t="str">
        <f t="shared" si="116"/>
        <v>FALSE</v>
      </c>
    </row>
    <row r="833" spans="2:42" x14ac:dyDescent="0.25">
      <c r="B833" s="174">
        <v>8839</v>
      </c>
      <c r="C833" s="6" t="str">
        <f t="shared" si="108"/>
        <v>Dog Creek</v>
      </c>
      <c r="D833" s="4" t="s">
        <v>57</v>
      </c>
      <c r="E833" s="5" t="s">
        <v>57</v>
      </c>
      <c r="F833" s="5" t="s">
        <v>62</v>
      </c>
      <c r="G833" s="5" t="s">
        <v>2563</v>
      </c>
      <c r="H833" s="5" t="s">
        <v>2562</v>
      </c>
      <c r="I833" s="299"/>
      <c r="J833" s="346"/>
      <c r="K833" s="346"/>
      <c r="L833" s="346"/>
      <c r="M833" s="347"/>
      <c r="N833" s="1"/>
      <c r="O833" s="2"/>
      <c r="P833" s="194"/>
      <c r="Q833" s="343" t="str">
        <f t="shared" si="109"/>
        <v/>
      </c>
      <c r="R833" s="210" t="str">
        <f t="shared" si="110"/>
        <v/>
      </c>
      <c r="S833" s="211" t="str">
        <f t="shared" si="111"/>
        <v/>
      </c>
      <c r="T833" s="215"/>
      <c r="U833" s="213">
        <f t="shared" si="112"/>
        <v>0</v>
      </c>
      <c r="V833" s="217">
        <f t="shared" si="113"/>
        <v>0</v>
      </c>
      <c r="W833" s="215"/>
      <c r="X833" s="215"/>
      <c r="Y833" s="213" t="str">
        <f>IF(AB833="Y",COUNT(#REF!), "")</f>
        <v/>
      </c>
      <c r="Z833" s="32"/>
      <c r="AA833" s="64" t="s">
        <v>630</v>
      </c>
      <c r="AB833" s="64" t="s">
        <v>72</v>
      </c>
      <c r="AC833" s="65">
        <v>54.283299999999997</v>
      </c>
      <c r="AD833" s="65">
        <v>-124.266701</v>
      </c>
      <c r="AE833" s="65" t="s">
        <v>633</v>
      </c>
      <c r="AF833" s="64">
        <v>8839</v>
      </c>
      <c r="AG833" s="64" t="s">
        <v>74</v>
      </c>
      <c r="AH833" s="64">
        <v>53</v>
      </c>
      <c r="AI833" s="64">
        <v>25</v>
      </c>
      <c r="AJ833" s="64" t="s">
        <v>57</v>
      </c>
      <c r="AK833" s="64" t="s">
        <v>62</v>
      </c>
      <c r="AL833" s="66" t="s">
        <v>62</v>
      </c>
      <c r="AM833" s="66" t="s">
        <v>63</v>
      </c>
      <c r="AN833" s="63" t="str">
        <f t="shared" si="114"/>
        <v>Dog Creek</v>
      </c>
      <c r="AO833" s="67" t="str">
        <f t="shared" si="115"/>
        <v>FALSE</v>
      </c>
      <c r="AP833" s="67" t="str">
        <f t="shared" si="116"/>
        <v>FALSE</v>
      </c>
    </row>
    <row r="834" spans="2:42" x14ac:dyDescent="0.25">
      <c r="B834" s="174">
        <v>8840</v>
      </c>
      <c r="C834" s="6" t="str">
        <f t="shared" si="108"/>
        <v>Middle River*</v>
      </c>
      <c r="D834" s="4" t="s">
        <v>57</v>
      </c>
      <c r="E834" s="5" t="s">
        <v>57</v>
      </c>
      <c r="F834" s="5" t="s">
        <v>57</v>
      </c>
      <c r="G834" s="5" t="s">
        <v>2563</v>
      </c>
      <c r="H834" s="5" t="s">
        <v>2562</v>
      </c>
      <c r="I834" s="299"/>
      <c r="J834" s="346"/>
      <c r="K834" s="346"/>
      <c r="L834" s="346"/>
      <c r="M834" s="347"/>
      <c r="N834" s="1"/>
      <c r="O834" s="2"/>
      <c r="P834" s="194"/>
      <c r="Q834" s="343" t="str">
        <f t="shared" si="109"/>
        <v/>
      </c>
      <c r="R834" s="210" t="str">
        <f t="shared" si="110"/>
        <v/>
      </c>
      <c r="S834" s="211" t="str">
        <f t="shared" si="111"/>
        <v/>
      </c>
      <c r="T834" s="215"/>
      <c r="U834" s="213">
        <f t="shared" si="112"/>
        <v>0</v>
      </c>
      <c r="V834" s="217">
        <f t="shared" si="113"/>
        <v>0</v>
      </c>
      <c r="W834" s="215"/>
      <c r="X834" s="215"/>
      <c r="Y834" s="213">
        <f>IF(AB834="Y",COUNT(#REF!), "")</f>
        <v>0</v>
      </c>
      <c r="Z834" s="32"/>
      <c r="AA834" s="66" t="s">
        <v>1372</v>
      </c>
      <c r="AB834" s="64" t="s">
        <v>59</v>
      </c>
      <c r="AC834" s="68">
        <v>54.876137999999997</v>
      </c>
      <c r="AD834" s="68">
        <v>-125.129788</v>
      </c>
      <c r="AE834" s="65" t="s">
        <v>1373</v>
      </c>
      <c r="AF834" s="66">
        <v>8840</v>
      </c>
      <c r="AG834" s="66" t="s">
        <v>61</v>
      </c>
      <c r="AH834" s="66">
        <v>10</v>
      </c>
      <c r="AI834" s="66">
        <v>11</v>
      </c>
      <c r="AJ834" s="66" t="s">
        <v>57</v>
      </c>
      <c r="AK834" s="66" t="s">
        <v>62</v>
      </c>
      <c r="AL834" s="66" t="s">
        <v>57</v>
      </c>
      <c r="AM834" s="66" t="s">
        <v>63</v>
      </c>
      <c r="AN834" s="63" t="str">
        <f t="shared" si="114"/>
        <v>Middle River*</v>
      </c>
      <c r="AO834" s="67" t="str">
        <f t="shared" si="115"/>
        <v>FALSE</v>
      </c>
      <c r="AP834" s="67" t="str">
        <f t="shared" si="116"/>
        <v>FALSE</v>
      </c>
    </row>
    <row r="835" spans="2:42" x14ac:dyDescent="0.25">
      <c r="B835" s="174">
        <v>8841</v>
      </c>
      <c r="C835" s="6" t="str">
        <f t="shared" si="108"/>
        <v>Donald Landing</v>
      </c>
      <c r="D835" s="4" t="s">
        <v>57</v>
      </c>
      <c r="E835" s="5" t="s">
        <v>57</v>
      </c>
      <c r="F835" s="5" t="s">
        <v>57</v>
      </c>
      <c r="G835" s="5" t="s">
        <v>2563</v>
      </c>
      <c r="H835" s="5" t="s">
        <v>2562</v>
      </c>
      <c r="I835" s="299"/>
      <c r="J835" s="346"/>
      <c r="K835" s="346"/>
      <c r="L835" s="346"/>
      <c r="M835" s="347"/>
      <c r="N835" s="1"/>
      <c r="O835" s="2"/>
      <c r="P835" s="194"/>
      <c r="Q835" s="343" t="str">
        <f t="shared" si="109"/>
        <v/>
      </c>
      <c r="R835" s="210" t="str">
        <f t="shared" si="110"/>
        <v/>
      </c>
      <c r="S835" s="211" t="str">
        <f t="shared" si="111"/>
        <v/>
      </c>
      <c r="T835" s="215"/>
      <c r="U835" s="213">
        <f t="shared" si="112"/>
        <v>0</v>
      </c>
      <c r="V835" s="217">
        <f t="shared" si="113"/>
        <v>0</v>
      </c>
      <c r="W835" s="215"/>
      <c r="X835" s="215"/>
      <c r="Y835" s="213" t="str">
        <f>IF(AB835="Y",COUNT(#REF!), "")</f>
        <v/>
      </c>
      <c r="Z835" s="32"/>
      <c r="AA835" s="66" t="s">
        <v>646</v>
      </c>
      <c r="AB835" s="64" t="s">
        <v>72</v>
      </c>
      <c r="AC835" s="68">
        <v>54.4833</v>
      </c>
      <c r="AD835" s="68">
        <v>-125.65</v>
      </c>
      <c r="AE835" s="65" t="s">
        <v>647</v>
      </c>
      <c r="AF835" s="66">
        <v>8841</v>
      </c>
      <c r="AG835" s="66" t="s">
        <v>74</v>
      </c>
      <c r="AH835" s="66">
        <v>0</v>
      </c>
      <c r="AI835" s="66">
        <v>1</v>
      </c>
      <c r="AJ835" s="66" t="s">
        <v>57</v>
      </c>
      <c r="AK835" s="66" t="s">
        <v>62</v>
      </c>
      <c r="AL835" s="66" t="s">
        <v>62</v>
      </c>
      <c r="AM835" s="66" t="s">
        <v>63</v>
      </c>
      <c r="AN835" s="63" t="str">
        <f t="shared" si="114"/>
        <v>Donald Landing</v>
      </c>
      <c r="AO835" s="67" t="str">
        <f t="shared" si="115"/>
        <v>FALSE</v>
      </c>
      <c r="AP835" s="67" t="str">
        <f t="shared" si="116"/>
        <v>FALSE</v>
      </c>
    </row>
    <row r="836" spans="2:42" x14ac:dyDescent="0.25">
      <c r="B836" s="174">
        <v>8842</v>
      </c>
      <c r="C836" s="6" t="str">
        <f t="shared" si="108"/>
        <v>Pendleton Bay</v>
      </c>
      <c r="D836" s="4" t="s">
        <v>57</v>
      </c>
      <c r="E836" s="5" t="s">
        <v>57</v>
      </c>
      <c r="F836" s="5" t="s">
        <v>57</v>
      </c>
      <c r="G836" s="5" t="s">
        <v>2563</v>
      </c>
      <c r="H836" s="5" t="s">
        <v>2562</v>
      </c>
      <c r="I836" s="299"/>
      <c r="J836" s="346"/>
      <c r="K836" s="346"/>
      <c r="L836" s="346"/>
      <c r="M836" s="347"/>
      <c r="N836" s="1"/>
      <c r="O836" s="2"/>
      <c r="P836" s="194"/>
      <c r="Q836" s="343" t="str">
        <f t="shared" si="109"/>
        <v/>
      </c>
      <c r="R836" s="210" t="str">
        <f t="shared" si="110"/>
        <v/>
      </c>
      <c r="S836" s="211" t="str">
        <f t="shared" si="111"/>
        <v/>
      </c>
      <c r="T836" s="215"/>
      <c r="U836" s="213">
        <f t="shared" si="112"/>
        <v>0</v>
      </c>
      <c r="V836" s="217">
        <f t="shared" si="113"/>
        <v>0</v>
      </c>
      <c r="W836" s="215"/>
      <c r="X836" s="215"/>
      <c r="Y836" s="213" t="str">
        <f>IF(AB836="Y",COUNT(#REF!), "")</f>
        <v/>
      </c>
      <c r="Z836" s="32"/>
      <c r="AA836" s="66" t="s">
        <v>1624</v>
      </c>
      <c r="AB836" s="64" t="s">
        <v>72</v>
      </c>
      <c r="AC836" s="68">
        <v>54.516700999999998</v>
      </c>
      <c r="AD836" s="68">
        <v>-125.71669900000001</v>
      </c>
      <c r="AE836" s="65" t="s">
        <v>1625</v>
      </c>
      <c r="AF836" s="66">
        <v>8842</v>
      </c>
      <c r="AG836" s="66" t="s">
        <v>74</v>
      </c>
      <c r="AH836" s="66">
        <v>28</v>
      </c>
      <c r="AI836" s="66">
        <v>60</v>
      </c>
      <c r="AJ836" s="66" t="s">
        <v>57</v>
      </c>
      <c r="AK836" s="66" t="s">
        <v>62</v>
      </c>
      <c r="AL836" s="66" t="s">
        <v>62</v>
      </c>
      <c r="AM836" s="66" t="s">
        <v>63</v>
      </c>
      <c r="AN836" s="63" t="str">
        <f t="shared" si="114"/>
        <v>Pendleton Bay</v>
      </c>
      <c r="AO836" s="67" t="str">
        <f t="shared" si="115"/>
        <v>FALSE</v>
      </c>
      <c r="AP836" s="67" t="str">
        <f t="shared" si="116"/>
        <v>FALSE</v>
      </c>
    </row>
    <row r="837" spans="2:42" x14ac:dyDescent="0.25">
      <c r="B837" s="174">
        <v>8843</v>
      </c>
      <c r="C837" s="6" t="str">
        <f t="shared" si="108"/>
        <v>Barrett Lake</v>
      </c>
      <c r="D837" s="4" t="s">
        <v>57</v>
      </c>
      <c r="E837" s="5" t="s">
        <v>57</v>
      </c>
      <c r="F837" s="5" t="s">
        <v>62</v>
      </c>
      <c r="G837" s="5" t="s">
        <v>2563</v>
      </c>
      <c r="H837" s="5" t="s">
        <v>2562</v>
      </c>
      <c r="I837" s="299"/>
      <c r="J837" s="346"/>
      <c r="K837" s="346"/>
      <c r="L837" s="346"/>
      <c r="M837" s="347"/>
      <c r="N837" s="1"/>
      <c r="O837" s="2"/>
      <c r="P837" s="194"/>
      <c r="Q837" s="343" t="str">
        <f t="shared" si="109"/>
        <v/>
      </c>
      <c r="R837" s="210" t="str">
        <f t="shared" si="110"/>
        <v/>
      </c>
      <c r="S837" s="211" t="str">
        <f t="shared" si="111"/>
        <v/>
      </c>
      <c r="T837" s="217"/>
      <c r="U837" s="213">
        <f t="shared" si="112"/>
        <v>0</v>
      </c>
      <c r="V837" s="217">
        <f t="shared" si="113"/>
        <v>0</v>
      </c>
      <c r="W837" s="217"/>
      <c r="X837" s="217"/>
      <c r="Y837" s="213" t="str">
        <f>IF(AB837="Y",COUNT(#REF!), "")</f>
        <v/>
      </c>
      <c r="Z837" s="70"/>
      <c r="AA837" s="66" t="s">
        <v>195</v>
      </c>
      <c r="AB837" s="66" t="s">
        <v>72</v>
      </c>
      <c r="AC837" s="68">
        <v>54.45</v>
      </c>
      <c r="AD837" s="68">
        <v>-126.750001</v>
      </c>
      <c r="AE837" s="65" t="s">
        <v>196</v>
      </c>
      <c r="AF837" s="66">
        <v>8843</v>
      </c>
      <c r="AG837" s="66" t="s">
        <v>74</v>
      </c>
      <c r="AH837" s="66">
        <v>47</v>
      </c>
      <c r="AI837" s="66">
        <v>17</v>
      </c>
      <c r="AJ837" s="66" t="s">
        <v>57</v>
      </c>
      <c r="AK837" s="66" t="s">
        <v>62</v>
      </c>
      <c r="AL837" s="66" t="s">
        <v>57</v>
      </c>
      <c r="AM837" s="66" t="s">
        <v>63</v>
      </c>
      <c r="AN837" s="63" t="str">
        <f t="shared" si="114"/>
        <v>Barrett Lake</v>
      </c>
      <c r="AO837" s="67" t="str">
        <f t="shared" si="115"/>
        <v>FALSE</v>
      </c>
      <c r="AP837" s="67" t="str">
        <f t="shared" si="116"/>
        <v>FALSE</v>
      </c>
    </row>
    <row r="838" spans="2:42" x14ac:dyDescent="0.25">
      <c r="B838" s="174">
        <v>8844</v>
      </c>
      <c r="C838" s="6" t="str">
        <f t="shared" si="108"/>
        <v>Telkwa</v>
      </c>
      <c r="D838" s="4" t="s">
        <v>62</v>
      </c>
      <c r="E838" s="5" t="s">
        <v>62</v>
      </c>
      <c r="F838" s="5" t="s">
        <v>62</v>
      </c>
      <c r="G838" s="5" t="s">
        <v>2563</v>
      </c>
      <c r="H838" s="5" t="s">
        <v>2562</v>
      </c>
      <c r="I838" s="299"/>
      <c r="J838" s="346"/>
      <c r="K838" s="346"/>
      <c r="L838" s="346"/>
      <c r="M838" s="347"/>
      <c r="N838" s="1"/>
      <c r="O838" s="2"/>
      <c r="P838" s="194"/>
      <c r="Q838" s="343" t="str">
        <f t="shared" si="109"/>
        <v/>
      </c>
      <c r="R838" s="210" t="str">
        <f t="shared" si="110"/>
        <v/>
      </c>
      <c r="S838" s="211" t="str">
        <f t="shared" si="111"/>
        <v/>
      </c>
      <c r="T838" s="215"/>
      <c r="U838" s="213">
        <f t="shared" si="112"/>
        <v>0</v>
      </c>
      <c r="V838" s="217">
        <f t="shared" si="113"/>
        <v>0</v>
      </c>
      <c r="W838" s="215"/>
      <c r="X838" s="215"/>
      <c r="Y838" s="213" t="str">
        <f>IF(AB838="Y",COUNT(#REF!), "")</f>
        <v/>
      </c>
      <c r="Z838" s="32"/>
      <c r="AA838" s="64" t="s">
        <v>2173</v>
      </c>
      <c r="AB838" s="66" t="s">
        <v>72</v>
      </c>
      <c r="AC838" s="65">
        <v>54.697198999999998</v>
      </c>
      <c r="AD838" s="65">
        <v>-127.049999</v>
      </c>
      <c r="AE838" s="65" t="s">
        <v>2174</v>
      </c>
      <c r="AF838" s="64">
        <v>8844</v>
      </c>
      <c r="AG838" s="64" t="s">
        <v>74</v>
      </c>
      <c r="AH838" s="64">
        <v>906</v>
      </c>
      <c r="AI838" s="64">
        <v>417</v>
      </c>
      <c r="AJ838" s="64" t="s">
        <v>57</v>
      </c>
      <c r="AK838" s="64" t="s">
        <v>57</v>
      </c>
      <c r="AL838" s="66" t="s">
        <v>57</v>
      </c>
      <c r="AM838" s="66" t="s">
        <v>63</v>
      </c>
      <c r="AN838" s="63" t="str">
        <f t="shared" si="114"/>
        <v>Telkwa</v>
      </c>
      <c r="AO838" s="67" t="str">
        <f t="shared" si="115"/>
        <v>FALSE</v>
      </c>
      <c r="AP838" s="67" t="str">
        <f t="shared" si="116"/>
        <v>FALSE</v>
      </c>
    </row>
    <row r="839" spans="2:42" x14ac:dyDescent="0.25">
      <c r="B839" s="174">
        <v>8845</v>
      </c>
      <c r="C839" s="6" t="str">
        <f t="shared" si="108"/>
        <v>Round Lake</v>
      </c>
      <c r="D839" s="4" t="s">
        <v>57</v>
      </c>
      <c r="E839" s="5" t="s">
        <v>57</v>
      </c>
      <c r="F839" s="5" t="s">
        <v>62</v>
      </c>
      <c r="G839" s="5" t="s">
        <v>2563</v>
      </c>
      <c r="H839" s="5" t="s">
        <v>2562</v>
      </c>
      <c r="I839" s="299"/>
      <c r="J839" s="346"/>
      <c r="K839" s="346"/>
      <c r="L839" s="346"/>
      <c r="M839" s="347"/>
      <c r="N839" s="1"/>
      <c r="O839" s="2"/>
      <c r="P839" s="194"/>
      <c r="Q839" s="343" t="str">
        <f t="shared" si="109"/>
        <v/>
      </c>
      <c r="R839" s="210" t="str">
        <f t="shared" si="110"/>
        <v/>
      </c>
      <c r="S839" s="211" t="str">
        <f t="shared" si="111"/>
        <v/>
      </c>
      <c r="T839" s="215"/>
      <c r="U839" s="213">
        <f t="shared" si="112"/>
        <v>0</v>
      </c>
      <c r="V839" s="217">
        <f t="shared" si="113"/>
        <v>0</v>
      </c>
      <c r="W839" s="215"/>
      <c r="X839" s="215"/>
      <c r="Y839" s="213" t="str">
        <f>IF(AB839="Y",COUNT(#REF!), "")</f>
        <v/>
      </c>
      <c r="Z839" s="32"/>
      <c r="AA839" s="66" t="s">
        <v>1818</v>
      </c>
      <c r="AB839" s="66" t="s">
        <v>72</v>
      </c>
      <c r="AC839" s="68">
        <v>54.664828</v>
      </c>
      <c r="AD839" s="68">
        <v>-126.922589</v>
      </c>
      <c r="AE839" s="65" t="s">
        <v>1819</v>
      </c>
      <c r="AF839" s="66">
        <v>8845</v>
      </c>
      <c r="AG839" s="66" t="s">
        <v>74</v>
      </c>
      <c r="AH839" s="66">
        <v>103</v>
      </c>
      <c r="AI839" s="66">
        <v>45</v>
      </c>
      <c r="AJ839" s="66" t="s">
        <v>57</v>
      </c>
      <c r="AK839" s="66" t="s">
        <v>62</v>
      </c>
      <c r="AL839" s="66" t="s">
        <v>57</v>
      </c>
      <c r="AM839" s="66" t="s">
        <v>63</v>
      </c>
      <c r="AN839" s="63" t="str">
        <f t="shared" si="114"/>
        <v>Round Lake</v>
      </c>
      <c r="AO839" s="67" t="str">
        <f t="shared" si="115"/>
        <v>FALSE</v>
      </c>
      <c r="AP839" s="67" t="str">
        <f t="shared" si="116"/>
        <v>FALSE</v>
      </c>
    </row>
    <row r="840" spans="2:42" x14ac:dyDescent="0.25">
      <c r="B840" s="174">
        <v>8846</v>
      </c>
      <c r="C840" s="6" t="str">
        <f t="shared" si="108"/>
        <v>Smithers</v>
      </c>
      <c r="D840" s="4" t="s">
        <v>62</v>
      </c>
      <c r="E840" s="5" t="s">
        <v>62</v>
      </c>
      <c r="F840" s="5" t="s">
        <v>62</v>
      </c>
      <c r="G840" s="5" t="s">
        <v>2563</v>
      </c>
      <c r="H840" s="5" t="s">
        <v>2562</v>
      </c>
      <c r="I840" s="299"/>
      <c r="J840" s="346"/>
      <c r="K840" s="346"/>
      <c r="L840" s="346"/>
      <c r="M840" s="347"/>
      <c r="N840" s="1"/>
      <c r="O840" s="2"/>
      <c r="P840" s="194"/>
      <c r="Q840" s="343" t="str">
        <f t="shared" si="109"/>
        <v/>
      </c>
      <c r="R840" s="210" t="str">
        <f t="shared" si="110"/>
        <v/>
      </c>
      <c r="S840" s="211" t="str">
        <f t="shared" si="111"/>
        <v/>
      </c>
      <c r="T840" s="215"/>
      <c r="U840" s="213">
        <f t="shared" si="112"/>
        <v>0</v>
      </c>
      <c r="V840" s="217">
        <f t="shared" si="113"/>
        <v>0</v>
      </c>
      <c r="W840" s="215"/>
      <c r="X840" s="215"/>
      <c r="Y840" s="213" t="str">
        <f>IF(AB840="Y",COUNT(#REF!), "")</f>
        <v/>
      </c>
      <c r="Z840" s="32"/>
      <c r="AA840" s="64" t="s">
        <v>2002</v>
      </c>
      <c r="AB840" s="64" t="s">
        <v>72</v>
      </c>
      <c r="AC840" s="65">
        <v>54.782456000000003</v>
      </c>
      <c r="AD840" s="65">
        <v>-127.16616</v>
      </c>
      <c r="AE840" s="65" t="s">
        <v>2003</v>
      </c>
      <c r="AF840" s="64">
        <v>8846</v>
      </c>
      <c r="AG840" s="64" t="s">
        <v>74</v>
      </c>
      <c r="AH840" s="64">
        <v>4162</v>
      </c>
      <c r="AI840" s="64">
        <v>1892</v>
      </c>
      <c r="AJ840" s="64" t="s">
        <v>62</v>
      </c>
      <c r="AK840" s="64" t="s">
        <v>57</v>
      </c>
      <c r="AL840" s="66" t="s">
        <v>57</v>
      </c>
      <c r="AM840" s="66" t="s">
        <v>63</v>
      </c>
      <c r="AN840" s="63" t="str">
        <f t="shared" si="114"/>
        <v>Smithers</v>
      </c>
      <c r="AO840" s="67" t="str">
        <f t="shared" si="115"/>
        <v>FALSE</v>
      </c>
      <c r="AP840" s="67" t="str">
        <f t="shared" si="116"/>
        <v>FALSE</v>
      </c>
    </row>
    <row r="841" spans="2:42" x14ac:dyDescent="0.25">
      <c r="B841" s="174">
        <v>8849</v>
      </c>
      <c r="C841" s="6" t="str">
        <f t="shared" si="108"/>
        <v>New Hazelton</v>
      </c>
      <c r="D841" s="4" t="s">
        <v>57</v>
      </c>
      <c r="E841" s="5" t="s">
        <v>62</v>
      </c>
      <c r="F841" s="5" t="s">
        <v>62</v>
      </c>
      <c r="G841" s="5" t="s">
        <v>2565</v>
      </c>
      <c r="H841" s="5" t="s">
        <v>2564</v>
      </c>
      <c r="I841" s="299"/>
      <c r="J841" s="346"/>
      <c r="K841" s="346"/>
      <c r="L841" s="346"/>
      <c r="M841" s="347"/>
      <c r="N841" s="1"/>
      <c r="O841" s="2"/>
      <c r="P841" s="194"/>
      <c r="Q841" s="343" t="str">
        <f t="shared" si="109"/>
        <v/>
      </c>
      <c r="R841" s="210" t="str">
        <f t="shared" si="110"/>
        <v/>
      </c>
      <c r="S841" s="211" t="str">
        <f t="shared" si="111"/>
        <v/>
      </c>
      <c r="T841" s="215"/>
      <c r="U841" s="213">
        <f t="shared" si="112"/>
        <v>0</v>
      </c>
      <c r="V841" s="217">
        <f t="shared" si="113"/>
        <v>0</v>
      </c>
      <c r="W841" s="215"/>
      <c r="X841" s="215"/>
      <c r="Y841" s="213" t="str">
        <f>IF(AB841="Y",COUNT(#REF!), "")</f>
        <v/>
      </c>
      <c r="Z841" s="32"/>
      <c r="AA841" s="64" t="s">
        <v>1488</v>
      </c>
      <c r="AB841" s="66" t="s">
        <v>72</v>
      </c>
      <c r="AC841" s="65">
        <v>55.246597999999999</v>
      </c>
      <c r="AD841" s="65">
        <v>-127.585767</v>
      </c>
      <c r="AE841" s="65" t="s">
        <v>1489</v>
      </c>
      <c r="AF841" s="64">
        <v>8849</v>
      </c>
      <c r="AG841" s="64" t="s">
        <v>74</v>
      </c>
      <c r="AH841" s="64">
        <v>755</v>
      </c>
      <c r="AI841" s="64">
        <v>383</v>
      </c>
      <c r="AJ841" s="64" t="s">
        <v>57</v>
      </c>
      <c r="AK841" s="64" t="s">
        <v>57</v>
      </c>
      <c r="AL841" s="66" t="s">
        <v>57</v>
      </c>
      <c r="AM841" s="66" t="s">
        <v>63</v>
      </c>
      <c r="AN841" s="63" t="str">
        <f t="shared" si="114"/>
        <v>New Hazelton</v>
      </c>
      <c r="AO841" s="67" t="str">
        <f t="shared" si="115"/>
        <v>FALSE</v>
      </c>
      <c r="AP841" s="67" t="str">
        <f t="shared" si="116"/>
        <v>FALSE</v>
      </c>
    </row>
    <row r="842" spans="2:42" x14ac:dyDescent="0.25">
      <c r="B842" s="174">
        <v>8850</v>
      </c>
      <c r="C842" s="6" t="str">
        <f t="shared" si="108"/>
        <v>Two Mile</v>
      </c>
      <c r="D842" s="4" t="s">
        <v>62</v>
      </c>
      <c r="E842" s="5" t="s">
        <v>62</v>
      </c>
      <c r="F842" s="5" t="s">
        <v>62</v>
      </c>
      <c r="G842" s="5" t="s">
        <v>2565</v>
      </c>
      <c r="H842" s="5" t="s">
        <v>2564</v>
      </c>
      <c r="I842" s="299"/>
      <c r="J842" s="346"/>
      <c r="K842" s="346"/>
      <c r="L842" s="346"/>
      <c r="M842" s="347"/>
      <c r="N842" s="1"/>
      <c r="O842" s="2"/>
      <c r="P842" s="194"/>
      <c r="Q842" s="343" t="str">
        <f t="shared" si="109"/>
        <v/>
      </c>
      <c r="R842" s="210" t="str">
        <f t="shared" si="110"/>
        <v/>
      </c>
      <c r="S842" s="211" t="str">
        <f t="shared" si="111"/>
        <v/>
      </c>
      <c r="T842" s="215"/>
      <c r="U842" s="213">
        <f t="shared" si="112"/>
        <v>0</v>
      </c>
      <c r="V842" s="217">
        <f t="shared" si="113"/>
        <v>0</v>
      </c>
      <c r="W842" s="215"/>
      <c r="X842" s="215"/>
      <c r="Y842" s="213" t="str">
        <f>IF(AB842="Y",COUNT(#REF!), "")</f>
        <v/>
      </c>
      <c r="Z842" s="32"/>
      <c r="AA842" s="64" t="s">
        <v>2270</v>
      </c>
      <c r="AB842" s="66" t="s">
        <v>72</v>
      </c>
      <c r="AC842" s="65">
        <v>55.268662999999997</v>
      </c>
      <c r="AD842" s="65">
        <v>-127.626636</v>
      </c>
      <c r="AE842" s="65" t="s">
        <v>2271</v>
      </c>
      <c r="AF842" s="64">
        <v>8850</v>
      </c>
      <c r="AG842" s="64" t="s">
        <v>74</v>
      </c>
      <c r="AH842" s="64">
        <v>345</v>
      </c>
      <c r="AI842" s="64">
        <v>171</v>
      </c>
      <c r="AJ842" s="64" t="s">
        <v>62</v>
      </c>
      <c r="AK842" s="64" t="s">
        <v>57</v>
      </c>
      <c r="AL842" s="66" t="s">
        <v>62</v>
      </c>
      <c r="AM842" s="66" t="s">
        <v>63</v>
      </c>
      <c r="AN842" s="63" t="str">
        <f t="shared" si="114"/>
        <v>Two Mile</v>
      </c>
      <c r="AO842" s="67" t="str">
        <f t="shared" si="115"/>
        <v>FALSE</v>
      </c>
      <c r="AP842" s="67" t="str">
        <f t="shared" si="116"/>
        <v>FALSE</v>
      </c>
    </row>
    <row r="843" spans="2:42" x14ac:dyDescent="0.25">
      <c r="B843" s="174">
        <v>8851</v>
      </c>
      <c r="C843" s="6" t="str">
        <f t="shared" si="108"/>
        <v>South Hazelton</v>
      </c>
      <c r="D843" s="4" t="s">
        <v>62</v>
      </c>
      <c r="E843" s="5" t="s">
        <v>62</v>
      </c>
      <c r="F843" s="5" t="s">
        <v>62</v>
      </c>
      <c r="G843" s="5" t="s">
        <v>2565</v>
      </c>
      <c r="H843" s="5" t="s">
        <v>2564</v>
      </c>
      <c r="I843" s="299"/>
      <c r="J843" s="346"/>
      <c r="K843" s="346"/>
      <c r="L843" s="346"/>
      <c r="M843" s="347"/>
      <c r="N843" s="1"/>
      <c r="O843" s="2"/>
      <c r="P843" s="194"/>
      <c r="Q843" s="343" t="str">
        <f t="shared" si="109"/>
        <v/>
      </c>
      <c r="R843" s="210" t="str">
        <f t="shared" si="110"/>
        <v/>
      </c>
      <c r="S843" s="211" t="str">
        <f t="shared" si="111"/>
        <v/>
      </c>
      <c r="T843" s="215"/>
      <c r="U843" s="213">
        <f t="shared" si="112"/>
        <v>0</v>
      </c>
      <c r="V843" s="217">
        <f t="shared" si="113"/>
        <v>0</v>
      </c>
      <c r="W843" s="215"/>
      <c r="X843" s="215"/>
      <c r="Y843" s="213" t="str">
        <f>IF(AB843="Y",COUNT(#REF!), "")</f>
        <v/>
      </c>
      <c r="Z843" s="32"/>
      <c r="AA843" s="64" t="s">
        <v>2032</v>
      </c>
      <c r="AB843" s="64" t="s">
        <v>72</v>
      </c>
      <c r="AC843" s="65">
        <v>55.237518000000001</v>
      </c>
      <c r="AD843" s="65">
        <v>-127.65870099999999</v>
      </c>
      <c r="AE843" s="65" t="s">
        <v>2033</v>
      </c>
      <c r="AF843" s="64">
        <v>8851</v>
      </c>
      <c r="AG843" s="64" t="s">
        <v>74</v>
      </c>
      <c r="AH843" s="64">
        <v>508</v>
      </c>
      <c r="AI843" s="64">
        <v>258</v>
      </c>
      <c r="AJ843" s="64" t="s">
        <v>57</v>
      </c>
      <c r="AK843" s="64" t="s">
        <v>57</v>
      </c>
      <c r="AL843" s="66" t="s">
        <v>57</v>
      </c>
      <c r="AM843" s="66" t="s">
        <v>63</v>
      </c>
      <c r="AN843" s="63" t="str">
        <f t="shared" si="114"/>
        <v>South Hazelton</v>
      </c>
      <c r="AO843" s="67" t="str">
        <f t="shared" si="115"/>
        <v>FALSE</v>
      </c>
      <c r="AP843" s="67" t="str">
        <f t="shared" si="116"/>
        <v>FALSE</v>
      </c>
    </row>
    <row r="844" spans="2:42" x14ac:dyDescent="0.25">
      <c r="B844" s="174">
        <v>8853</v>
      </c>
      <c r="C844" s="6" t="str">
        <f t="shared" si="108"/>
        <v>'Ksan*</v>
      </c>
      <c r="D844" s="4" t="s">
        <v>62</v>
      </c>
      <c r="E844" s="5" t="s">
        <v>62</v>
      </c>
      <c r="F844" s="5" t="s">
        <v>62</v>
      </c>
      <c r="G844" s="5" t="s">
        <v>2565</v>
      </c>
      <c r="H844" s="5" t="s">
        <v>2564</v>
      </c>
      <c r="I844" s="299"/>
      <c r="J844" s="346"/>
      <c r="K844" s="346"/>
      <c r="L844" s="346"/>
      <c r="M844" s="347"/>
      <c r="N844" s="1"/>
      <c r="O844" s="2"/>
      <c r="P844" s="194"/>
      <c r="Q844" s="343" t="str">
        <f t="shared" si="109"/>
        <v/>
      </c>
      <c r="R844" s="210" t="str">
        <f t="shared" si="110"/>
        <v/>
      </c>
      <c r="S844" s="211" t="str">
        <f t="shared" si="111"/>
        <v/>
      </c>
      <c r="T844" s="215"/>
      <c r="U844" s="213">
        <f t="shared" si="112"/>
        <v>0</v>
      </c>
      <c r="V844" s="217">
        <f t="shared" si="113"/>
        <v>0</v>
      </c>
      <c r="W844" s="215"/>
      <c r="X844" s="215"/>
      <c r="Y844" s="213">
        <f>IF(AB844="Y",COUNT(#REF!), "")</f>
        <v>0</v>
      </c>
      <c r="Z844" s="32"/>
      <c r="AA844" s="64" t="s">
        <v>1137</v>
      </c>
      <c r="AB844" s="64" t="s">
        <v>59</v>
      </c>
      <c r="AC844" s="65">
        <v>55.249713999999997</v>
      </c>
      <c r="AD844" s="65">
        <v>-127.678414</v>
      </c>
      <c r="AE844" s="65" t="s">
        <v>1138</v>
      </c>
      <c r="AF844" s="64">
        <v>8853</v>
      </c>
      <c r="AG844" s="64" t="s">
        <v>61</v>
      </c>
      <c r="AH844" s="64">
        <v>818</v>
      </c>
      <c r="AI844" s="64">
        <v>317</v>
      </c>
      <c r="AJ844" s="64" t="s">
        <v>62</v>
      </c>
      <c r="AK844" s="64" t="s">
        <v>57</v>
      </c>
      <c r="AL844" s="66" t="s">
        <v>62</v>
      </c>
      <c r="AM844" s="66" t="s">
        <v>63</v>
      </c>
      <c r="AN844" s="63" t="str">
        <f t="shared" si="114"/>
        <v>'Ksan*</v>
      </c>
      <c r="AO844" s="67" t="str">
        <f t="shared" si="115"/>
        <v>FALSE</v>
      </c>
      <c r="AP844" s="67" t="str">
        <f t="shared" si="116"/>
        <v>FALSE</v>
      </c>
    </row>
    <row r="845" spans="2:42" x14ac:dyDescent="0.25">
      <c r="B845" s="174">
        <v>8859</v>
      </c>
      <c r="C845" s="6" t="str">
        <f t="shared" si="108"/>
        <v>Woodcock</v>
      </c>
      <c r="D845" s="4" t="s">
        <v>57</v>
      </c>
      <c r="E845" s="5" t="s">
        <v>57</v>
      </c>
      <c r="F845" s="5" t="s">
        <v>62</v>
      </c>
      <c r="G845" s="5" t="s">
        <v>2565</v>
      </c>
      <c r="H845" s="5" t="s">
        <v>2564</v>
      </c>
      <c r="I845" s="299"/>
      <c r="J845" s="346"/>
      <c r="K845" s="346"/>
      <c r="L845" s="346"/>
      <c r="M845" s="347"/>
      <c r="N845" s="1"/>
      <c r="O845" s="2"/>
      <c r="P845" s="194"/>
      <c r="Q845" s="343" t="str">
        <f t="shared" si="109"/>
        <v/>
      </c>
      <c r="R845" s="210" t="str">
        <f t="shared" si="110"/>
        <v/>
      </c>
      <c r="S845" s="211" t="str">
        <f t="shared" si="111"/>
        <v/>
      </c>
      <c r="T845" s="215"/>
      <c r="U845" s="213">
        <f t="shared" si="112"/>
        <v>0</v>
      </c>
      <c r="V845" s="217">
        <f t="shared" si="113"/>
        <v>0</v>
      </c>
      <c r="W845" s="215"/>
      <c r="X845" s="215"/>
      <c r="Y845" s="213" t="str">
        <f>IF(AB845="Y",COUNT(#REF!), "")</f>
        <v/>
      </c>
      <c r="Z845" s="32"/>
      <c r="AA845" s="66" t="s">
        <v>2442</v>
      </c>
      <c r="AB845" s="66" t="s">
        <v>72</v>
      </c>
      <c r="AC845" s="68">
        <v>55.066699999999997</v>
      </c>
      <c r="AD845" s="68">
        <v>-128.23330100000001</v>
      </c>
      <c r="AE845" s="65" t="s">
        <v>2443</v>
      </c>
      <c r="AF845" s="66">
        <v>8859</v>
      </c>
      <c r="AG845" s="66" t="s">
        <v>74</v>
      </c>
      <c r="AH845" s="66">
        <v>5</v>
      </c>
      <c r="AI845" s="66">
        <v>3</v>
      </c>
      <c r="AJ845" s="66" t="s">
        <v>57</v>
      </c>
      <c r="AK845" s="66" t="s">
        <v>62</v>
      </c>
      <c r="AL845" s="66" t="s">
        <v>62</v>
      </c>
      <c r="AM845" s="66" t="s">
        <v>63</v>
      </c>
      <c r="AN845" s="63" t="str">
        <f t="shared" si="114"/>
        <v>Woodcock</v>
      </c>
      <c r="AO845" s="67" t="str">
        <f t="shared" si="115"/>
        <v>FALSE</v>
      </c>
      <c r="AP845" s="67" t="str">
        <f t="shared" si="116"/>
        <v>FALSE</v>
      </c>
    </row>
    <row r="846" spans="2:42" x14ac:dyDescent="0.25">
      <c r="B846" s="174">
        <v>8860</v>
      </c>
      <c r="C846" s="6" t="str">
        <f t="shared" si="108"/>
        <v>Cedarvale</v>
      </c>
      <c r="D846" s="4" t="s">
        <v>57</v>
      </c>
      <c r="E846" s="5" t="s">
        <v>57</v>
      </c>
      <c r="F846" s="5" t="s">
        <v>57</v>
      </c>
      <c r="G846" s="5" t="s">
        <v>2565</v>
      </c>
      <c r="H846" s="5" t="s">
        <v>2564</v>
      </c>
      <c r="I846" s="299"/>
      <c r="J846" s="346"/>
      <c r="K846" s="346"/>
      <c r="L846" s="346"/>
      <c r="M846" s="347"/>
      <c r="N846" s="1"/>
      <c r="O846" s="2"/>
      <c r="P846" s="194"/>
      <c r="Q846" s="343" t="str">
        <f t="shared" si="109"/>
        <v/>
      </c>
      <c r="R846" s="210" t="str">
        <f t="shared" si="110"/>
        <v/>
      </c>
      <c r="S846" s="211" t="str">
        <f t="shared" si="111"/>
        <v/>
      </c>
      <c r="T846" s="215"/>
      <c r="U846" s="213">
        <f t="shared" si="112"/>
        <v>0</v>
      </c>
      <c r="V846" s="217">
        <f t="shared" si="113"/>
        <v>0</v>
      </c>
      <c r="W846" s="215"/>
      <c r="X846" s="215"/>
      <c r="Y846" s="213" t="str">
        <f>IF(AB846="Y",COUNT(#REF!), "")</f>
        <v/>
      </c>
      <c r="Z846" s="32"/>
      <c r="AA846" s="64" t="s">
        <v>429</v>
      </c>
      <c r="AB846" s="66" t="s">
        <v>72</v>
      </c>
      <c r="AC846" s="65">
        <v>55.019399999999997</v>
      </c>
      <c r="AD846" s="65">
        <v>-128.32919999999999</v>
      </c>
      <c r="AE846" s="65" t="s">
        <v>430</v>
      </c>
      <c r="AF846" s="64">
        <v>8860</v>
      </c>
      <c r="AG846" s="64" t="s">
        <v>74</v>
      </c>
      <c r="AH846" s="64">
        <v>0</v>
      </c>
      <c r="AI846" s="64">
        <v>0</v>
      </c>
      <c r="AJ846" s="64" t="s">
        <v>57</v>
      </c>
      <c r="AK846" s="64" t="s">
        <v>62</v>
      </c>
      <c r="AL846" s="66" t="s">
        <v>62</v>
      </c>
      <c r="AM846" s="66" t="s">
        <v>63</v>
      </c>
      <c r="AN846" s="63" t="str">
        <f t="shared" si="114"/>
        <v>Cedarvale</v>
      </c>
      <c r="AO846" s="67" t="str">
        <f t="shared" si="115"/>
        <v>FALSE</v>
      </c>
      <c r="AP846" s="67" t="str">
        <f t="shared" si="116"/>
        <v>FALSE</v>
      </c>
    </row>
    <row r="847" spans="2:42" x14ac:dyDescent="0.25">
      <c r="B847" s="174">
        <v>8861</v>
      </c>
      <c r="C847" s="6" t="str">
        <f t="shared" si="108"/>
        <v>Dorreen</v>
      </c>
      <c r="D847" s="4" t="s">
        <v>57</v>
      </c>
      <c r="E847" s="5" t="s">
        <v>57</v>
      </c>
      <c r="F847" s="5" t="s">
        <v>57</v>
      </c>
      <c r="G847" s="5" t="s">
        <v>2565</v>
      </c>
      <c r="H847" s="5" t="s">
        <v>2564</v>
      </c>
      <c r="I847" s="299"/>
      <c r="J847" s="346"/>
      <c r="K847" s="346"/>
      <c r="L847" s="346"/>
      <c r="M847" s="347"/>
      <c r="N847" s="1"/>
      <c r="O847" s="2"/>
      <c r="P847" s="194"/>
      <c r="Q847" s="343" t="str">
        <f t="shared" si="109"/>
        <v/>
      </c>
      <c r="R847" s="210" t="str">
        <f t="shared" si="110"/>
        <v/>
      </c>
      <c r="S847" s="211" t="str">
        <f t="shared" si="111"/>
        <v/>
      </c>
      <c r="T847" s="215"/>
      <c r="U847" s="213">
        <f t="shared" si="112"/>
        <v>0</v>
      </c>
      <c r="V847" s="217">
        <f t="shared" si="113"/>
        <v>0</v>
      </c>
      <c r="W847" s="215"/>
      <c r="X847" s="215"/>
      <c r="Y847" s="213" t="str">
        <f>IF(AB847="Y",COUNT(#REF!), "")</f>
        <v/>
      </c>
      <c r="Z847" s="32"/>
      <c r="AA847" s="66" t="s">
        <v>650</v>
      </c>
      <c r="AB847" s="64" t="s">
        <v>72</v>
      </c>
      <c r="AC847" s="68">
        <v>54.838898999999998</v>
      </c>
      <c r="AD847" s="68">
        <v>-128.3458</v>
      </c>
      <c r="AE847" s="65" t="s">
        <v>651</v>
      </c>
      <c r="AF847" s="66">
        <v>8861</v>
      </c>
      <c r="AG847" s="66" t="s">
        <v>74</v>
      </c>
      <c r="AH847" s="66">
        <v>0</v>
      </c>
      <c r="AI847" s="66">
        <v>0</v>
      </c>
      <c r="AJ847" s="66" t="s">
        <v>57</v>
      </c>
      <c r="AK847" s="66" t="s">
        <v>62</v>
      </c>
      <c r="AL847" s="66" t="s">
        <v>57</v>
      </c>
      <c r="AM847" s="66" t="s">
        <v>63</v>
      </c>
      <c r="AN847" s="63" t="str">
        <f t="shared" si="114"/>
        <v>Dorreen</v>
      </c>
      <c r="AO847" s="67" t="str">
        <f t="shared" si="115"/>
        <v>FALSE</v>
      </c>
      <c r="AP847" s="67" t="str">
        <f t="shared" si="116"/>
        <v>FALSE</v>
      </c>
    </row>
    <row r="848" spans="2:42" x14ac:dyDescent="0.25">
      <c r="B848" s="174">
        <v>8862</v>
      </c>
      <c r="C848" s="6" t="str">
        <f t="shared" si="108"/>
        <v>Usk</v>
      </c>
      <c r="D848" s="4" t="s">
        <v>62</v>
      </c>
      <c r="E848" s="5" t="s">
        <v>62</v>
      </c>
      <c r="F848" s="5" t="s">
        <v>62</v>
      </c>
      <c r="G848" s="5" t="s">
        <v>2565</v>
      </c>
      <c r="H848" s="5" t="s">
        <v>2564</v>
      </c>
      <c r="I848" s="299"/>
      <c r="J848" s="346"/>
      <c r="K848" s="346"/>
      <c r="L848" s="346"/>
      <c r="M848" s="347"/>
      <c r="N848" s="1"/>
      <c r="O848" s="2"/>
      <c r="P848" s="194"/>
      <c r="Q848" s="343" t="str">
        <f t="shared" si="109"/>
        <v/>
      </c>
      <c r="R848" s="210" t="str">
        <f t="shared" si="110"/>
        <v/>
      </c>
      <c r="S848" s="211" t="str">
        <f t="shared" si="111"/>
        <v/>
      </c>
      <c r="T848" s="215"/>
      <c r="U848" s="213">
        <f t="shared" si="112"/>
        <v>0</v>
      </c>
      <c r="V848" s="217">
        <f t="shared" si="113"/>
        <v>0</v>
      </c>
      <c r="W848" s="215"/>
      <c r="X848" s="215"/>
      <c r="Y848" s="213" t="str">
        <f>IF(AB848="Y",COUNT(#REF!), "")</f>
        <v/>
      </c>
      <c r="Z848" s="32"/>
      <c r="AA848" s="66" t="s">
        <v>2304</v>
      </c>
      <c r="AB848" s="66" t="s">
        <v>72</v>
      </c>
      <c r="AC848" s="68">
        <v>54.633299999999998</v>
      </c>
      <c r="AD848" s="68">
        <v>-128.41669999999999</v>
      </c>
      <c r="AE848" s="65" t="s">
        <v>2305</v>
      </c>
      <c r="AF848" s="66">
        <v>8862</v>
      </c>
      <c r="AG848" s="66" t="s">
        <v>74</v>
      </c>
      <c r="AH848" s="66">
        <v>433</v>
      </c>
      <c r="AI848" s="66">
        <v>156</v>
      </c>
      <c r="AJ848" s="66" t="s">
        <v>57</v>
      </c>
      <c r="AK848" s="66" t="s">
        <v>62</v>
      </c>
      <c r="AL848" s="66" t="s">
        <v>62</v>
      </c>
      <c r="AM848" s="66" t="s">
        <v>63</v>
      </c>
      <c r="AN848" s="63" t="str">
        <f t="shared" si="114"/>
        <v>Usk</v>
      </c>
      <c r="AO848" s="67" t="str">
        <f t="shared" si="115"/>
        <v>FALSE</v>
      </c>
      <c r="AP848" s="67" t="str">
        <f t="shared" si="116"/>
        <v>FALSE</v>
      </c>
    </row>
    <row r="849" spans="2:42" x14ac:dyDescent="0.25">
      <c r="B849" s="174">
        <v>8863</v>
      </c>
      <c r="C849" s="6" t="str">
        <f t="shared" si="108"/>
        <v>Kitselas*</v>
      </c>
      <c r="D849" s="4" t="s">
        <v>57</v>
      </c>
      <c r="E849" s="5" t="s">
        <v>62</v>
      </c>
      <c r="F849" s="5" t="s">
        <v>62</v>
      </c>
      <c r="G849" s="5" t="s">
        <v>2565</v>
      </c>
      <c r="H849" s="5" t="s">
        <v>2564</v>
      </c>
      <c r="I849" s="299"/>
      <c r="J849" s="346"/>
      <c r="K849" s="346"/>
      <c r="L849" s="346"/>
      <c r="M849" s="347"/>
      <c r="N849" s="1"/>
      <c r="O849" s="2"/>
      <c r="P849" s="194"/>
      <c r="Q849" s="343" t="str">
        <f t="shared" si="109"/>
        <v/>
      </c>
      <c r="R849" s="210" t="str">
        <f t="shared" si="110"/>
        <v/>
      </c>
      <c r="S849" s="211" t="str">
        <f t="shared" si="111"/>
        <v/>
      </c>
      <c r="T849" s="215"/>
      <c r="U849" s="213">
        <f t="shared" si="112"/>
        <v>0</v>
      </c>
      <c r="V849" s="217">
        <f t="shared" si="113"/>
        <v>0</v>
      </c>
      <c r="W849" s="215"/>
      <c r="X849" s="215"/>
      <c r="Y849" s="213">
        <f>IF(AB849="Y",COUNT(#REF!), "")</f>
        <v>0</v>
      </c>
      <c r="Z849" s="32"/>
      <c r="AA849" s="66" t="s">
        <v>1110</v>
      </c>
      <c r="AB849" s="64" t="s">
        <v>59</v>
      </c>
      <c r="AC849" s="68">
        <v>54.616698999999997</v>
      </c>
      <c r="AD849" s="68">
        <v>-128.41669999999999</v>
      </c>
      <c r="AE849" s="65" t="s">
        <v>1111</v>
      </c>
      <c r="AF849" s="66">
        <v>8863</v>
      </c>
      <c r="AG849" s="66" t="s">
        <v>66</v>
      </c>
      <c r="AH849" s="66">
        <v>433</v>
      </c>
      <c r="AI849" s="66">
        <v>156</v>
      </c>
      <c r="AJ849" s="66" t="s">
        <v>57</v>
      </c>
      <c r="AK849" s="66" t="s">
        <v>62</v>
      </c>
      <c r="AL849" s="66" t="s">
        <v>62</v>
      </c>
      <c r="AM849" s="66" t="s">
        <v>63</v>
      </c>
      <c r="AN849" s="63" t="str">
        <f t="shared" si="114"/>
        <v>Kitselas*</v>
      </c>
      <c r="AO849" s="67" t="str">
        <f t="shared" si="115"/>
        <v>FALSE</v>
      </c>
      <c r="AP849" s="67" t="str">
        <f t="shared" si="116"/>
        <v>FALSE</v>
      </c>
    </row>
    <row r="850" spans="2:42" x14ac:dyDescent="0.25">
      <c r="B850" s="174">
        <v>8864</v>
      </c>
      <c r="C850" s="6" t="str">
        <f t="shared" si="108"/>
        <v>Terrace</v>
      </c>
      <c r="D850" s="4" t="s">
        <v>62</v>
      </c>
      <c r="E850" s="5" t="s">
        <v>62</v>
      </c>
      <c r="F850" s="5" t="s">
        <v>62</v>
      </c>
      <c r="G850" s="5" t="s">
        <v>2565</v>
      </c>
      <c r="H850" s="5" t="s">
        <v>2564</v>
      </c>
      <c r="I850" s="299"/>
      <c r="J850" s="346"/>
      <c r="K850" s="346"/>
      <c r="L850" s="346"/>
      <c r="M850" s="347"/>
      <c r="N850" s="1"/>
      <c r="O850" s="2"/>
      <c r="P850" s="194"/>
      <c r="Q850" s="343" t="str">
        <f t="shared" si="109"/>
        <v/>
      </c>
      <c r="R850" s="210" t="str">
        <f t="shared" si="110"/>
        <v/>
      </c>
      <c r="S850" s="211" t="str">
        <f t="shared" si="111"/>
        <v/>
      </c>
      <c r="T850" s="215"/>
      <c r="U850" s="213">
        <f t="shared" si="112"/>
        <v>0</v>
      </c>
      <c r="V850" s="217">
        <f t="shared" si="113"/>
        <v>0</v>
      </c>
      <c r="W850" s="215"/>
      <c r="X850" s="215"/>
      <c r="Y850" s="213" t="str">
        <f>IF(AB850="Y",COUNT(#REF!), "")</f>
        <v/>
      </c>
      <c r="Z850" s="32"/>
      <c r="AA850" s="64" t="s">
        <v>2177</v>
      </c>
      <c r="AB850" s="66" t="s">
        <v>72</v>
      </c>
      <c r="AC850" s="65">
        <v>54.523403999999999</v>
      </c>
      <c r="AD850" s="65">
        <v>-128.59844899999999</v>
      </c>
      <c r="AE850" s="65" t="s">
        <v>2178</v>
      </c>
      <c r="AF850" s="64">
        <v>8864</v>
      </c>
      <c r="AG850" s="64" t="s">
        <v>74</v>
      </c>
      <c r="AH850" s="64">
        <v>11100</v>
      </c>
      <c r="AI850" s="64">
        <v>4661</v>
      </c>
      <c r="AJ850" s="64" t="s">
        <v>62</v>
      </c>
      <c r="AK850" s="64" t="s">
        <v>57</v>
      </c>
      <c r="AL850" s="66" t="s">
        <v>62</v>
      </c>
      <c r="AM850" s="66" t="s">
        <v>63</v>
      </c>
      <c r="AN850" s="63" t="str">
        <f t="shared" si="114"/>
        <v>Terrace</v>
      </c>
      <c r="AO850" s="67" t="str">
        <f t="shared" si="115"/>
        <v>FALSE</v>
      </c>
      <c r="AP850" s="67" t="str">
        <f t="shared" si="116"/>
        <v>FALSE</v>
      </c>
    </row>
    <row r="851" spans="2:42" x14ac:dyDescent="0.25">
      <c r="B851" s="174">
        <v>8866</v>
      </c>
      <c r="C851" s="6" t="str">
        <f t="shared" si="108"/>
        <v>Thornhill</v>
      </c>
      <c r="D851" s="4" t="s">
        <v>62</v>
      </c>
      <c r="E851" s="5" t="s">
        <v>62</v>
      </c>
      <c r="F851" s="5" t="s">
        <v>62</v>
      </c>
      <c r="G851" s="5" t="s">
        <v>2565</v>
      </c>
      <c r="H851" s="5" t="s">
        <v>2564</v>
      </c>
      <c r="I851" s="299"/>
      <c r="J851" s="346"/>
      <c r="K851" s="346"/>
      <c r="L851" s="346"/>
      <c r="M851" s="347"/>
      <c r="N851" s="1"/>
      <c r="O851" s="2"/>
      <c r="P851" s="194"/>
      <c r="Q851" s="343" t="str">
        <f t="shared" si="109"/>
        <v/>
      </c>
      <c r="R851" s="210" t="str">
        <f t="shared" si="110"/>
        <v/>
      </c>
      <c r="S851" s="211" t="str">
        <f t="shared" si="111"/>
        <v/>
      </c>
      <c r="T851" s="215"/>
      <c r="U851" s="213">
        <f t="shared" si="112"/>
        <v>0</v>
      </c>
      <c r="V851" s="217">
        <f t="shared" si="113"/>
        <v>0</v>
      </c>
      <c r="W851" s="215"/>
      <c r="X851" s="215"/>
      <c r="Y851" s="213" t="str">
        <f>IF(AB851="Y",COUNT(#REF!), "")</f>
        <v/>
      </c>
      <c r="Z851" s="32"/>
      <c r="AA851" s="66" t="s">
        <v>2183</v>
      </c>
      <c r="AB851" s="64" t="s">
        <v>72</v>
      </c>
      <c r="AC851" s="68">
        <v>54.512492999999999</v>
      </c>
      <c r="AD851" s="68">
        <v>-128.54049499999999</v>
      </c>
      <c r="AE851" s="65" t="s">
        <v>2184</v>
      </c>
      <c r="AF851" s="66">
        <v>8866</v>
      </c>
      <c r="AG851" s="66" t="s">
        <v>74</v>
      </c>
      <c r="AH851" s="66">
        <v>3469</v>
      </c>
      <c r="AI851" s="66">
        <v>1575</v>
      </c>
      <c r="AJ851" s="66" t="s">
        <v>62</v>
      </c>
      <c r="AK851" s="66" t="s">
        <v>57</v>
      </c>
      <c r="AL851" s="66" t="s">
        <v>62</v>
      </c>
      <c r="AM851" s="66" t="s">
        <v>63</v>
      </c>
      <c r="AN851" s="63" t="str">
        <f t="shared" si="114"/>
        <v>Thornhill</v>
      </c>
      <c r="AO851" s="67" t="str">
        <f t="shared" si="115"/>
        <v>FALSE</v>
      </c>
      <c r="AP851" s="67" t="str">
        <f t="shared" si="116"/>
        <v>FALSE</v>
      </c>
    </row>
    <row r="852" spans="2:42" x14ac:dyDescent="0.25">
      <c r="B852" s="174">
        <v>8868</v>
      </c>
      <c r="C852" s="6" t="str">
        <f t="shared" si="108"/>
        <v>Prince Rupert</v>
      </c>
      <c r="D852" s="4" t="s">
        <v>62</v>
      </c>
      <c r="E852" s="5" t="s">
        <v>62</v>
      </c>
      <c r="F852" s="5" t="s">
        <v>62</v>
      </c>
      <c r="G852" s="5" t="s">
        <v>2566</v>
      </c>
      <c r="H852" s="5" t="s">
        <v>2564</v>
      </c>
      <c r="I852" s="299"/>
      <c r="J852" s="346"/>
      <c r="K852" s="346"/>
      <c r="L852" s="346"/>
      <c r="M852" s="347"/>
      <c r="N852" s="1"/>
      <c r="O852" s="2"/>
      <c r="P852" s="194"/>
      <c r="Q852" s="343" t="str">
        <f t="shared" si="109"/>
        <v/>
      </c>
      <c r="R852" s="210" t="str">
        <f t="shared" si="110"/>
        <v/>
      </c>
      <c r="S852" s="211" t="str">
        <f t="shared" si="111"/>
        <v/>
      </c>
      <c r="T852" s="215"/>
      <c r="U852" s="213">
        <f t="shared" si="112"/>
        <v>0</v>
      </c>
      <c r="V852" s="217">
        <f t="shared" si="113"/>
        <v>0</v>
      </c>
      <c r="W852" s="215"/>
      <c r="X852" s="215"/>
      <c r="Y852" s="213" t="str">
        <f>IF(AB852="Y",COUNT(#REF!), "")</f>
        <v/>
      </c>
      <c r="Z852" s="32"/>
      <c r="AA852" s="64" t="s">
        <v>1703</v>
      </c>
      <c r="AB852" s="64" t="s">
        <v>72</v>
      </c>
      <c r="AC852" s="65">
        <v>54.315030999999998</v>
      </c>
      <c r="AD852" s="65">
        <v>-130.315415</v>
      </c>
      <c r="AE852" s="65" t="s">
        <v>1704</v>
      </c>
      <c r="AF852" s="64">
        <v>8868</v>
      </c>
      <c r="AG852" s="64" t="s">
        <v>74</v>
      </c>
      <c r="AH852" s="64">
        <v>4046</v>
      </c>
      <c r="AI852" s="64">
        <v>2001</v>
      </c>
      <c r="AJ852" s="64" t="s">
        <v>62</v>
      </c>
      <c r="AK852" s="64" t="s">
        <v>57</v>
      </c>
      <c r="AL852" s="66" t="s">
        <v>62</v>
      </c>
      <c r="AM852" s="66" t="s">
        <v>63</v>
      </c>
      <c r="AN852" s="63" t="str">
        <f t="shared" si="114"/>
        <v>Prince Rupert</v>
      </c>
      <c r="AO852" s="67" t="str">
        <f t="shared" si="115"/>
        <v>FALSE</v>
      </c>
      <c r="AP852" s="67" t="str">
        <f t="shared" si="116"/>
        <v>FALSE</v>
      </c>
    </row>
    <row r="853" spans="2:42" x14ac:dyDescent="0.25">
      <c r="B853" s="174">
        <v>8869</v>
      </c>
      <c r="C853" s="6" t="str">
        <f t="shared" si="108"/>
        <v>Dodge Cove</v>
      </c>
      <c r="D853" s="4" t="s">
        <v>62</v>
      </c>
      <c r="E853" s="5" t="s">
        <v>62</v>
      </c>
      <c r="F853" s="5" t="s">
        <v>62</v>
      </c>
      <c r="G853" s="5" t="s">
        <v>2566</v>
      </c>
      <c r="H853" s="5" t="s">
        <v>2564</v>
      </c>
      <c r="I853" s="299"/>
      <c r="J853" s="346"/>
      <c r="K853" s="346"/>
      <c r="L853" s="346"/>
      <c r="M853" s="347"/>
      <c r="N853" s="1"/>
      <c r="O853" s="2"/>
      <c r="P853" s="194"/>
      <c r="Q853" s="343" t="str">
        <f t="shared" si="109"/>
        <v/>
      </c>
      <c r="R853" s="210" t="str">
        <f t="shared" si="110"/>
        <v/>
      </c>
      <c r="S853" s="211" t="str">
        <f t="shared" si="111"/>
        <v/>
      </c>
      <c r="T853" s="215"/>
      <c r="U853" s="213">
        <f t="shared" si="112"/>
        <v>0</v>
      </c>
      <c r="V853" s="217">
        <f t="shared" si="113"/>
        <v>0</v>
      </c>
      <c r="W853" s="215"/>
      <c r="X853" s="215"/>
      <c r="Y853" s="213" t="str">
        <f>IF(AB853="Y",COUNT(#REF!), "")</f>
        <v/>
      </c>
      <c r="Z853" s="32"/>
      <c r="AA853" s="66" t="s">
        <v>628</v>
      </c>
      <c r="AB853" s="66" t="s">
        <v>72</v>
      </c>
      <c r="AC853" s="68">
        <v>54.287776999999998</v>
      </c>
      <c r="AD853" s="68">
        <v>-130.38749799999999</v>
      </c>
      <c r="AE853" s="65" t="s">
        <v>629</v>
      </c>
      <c r="AF853" s="66">
        <v>8869</v>
      </c>
      <c r="AG853" s="66" t="s">
        <v>74</v>
      </c>
      <c r="AH853" s="66">
        <v>36</v>
      </c>
      <c r="AI853" s="66">
        <v>34</v>
      </c>
      <c r="AJ853" s="66" t="s">
        <v>57</v>
      </c>
      <c r="AK853" s="66" t="s">
        <v>62</v>
      </c>
      <c r="AL853" s="66" t="s">
        <v>57</v>
      </c>
      <c r="AM853" s="66" t="s">
        <v>63</v>
      </c>
      <c r="AN853" s="63" t="str">
        <f t="shared" si="114"/>
        <v>Dodge Cove</v>
      </c>
      <c r="AO853" s="67" t="str">
        <f t="shared" si="115"/>
        <v>FALSE</v>
      </c>
      <c r="AP853" s="67" t="str">
        <f t="shared" si="116"/>
        <v>FALSE</v>
      </c>
    </row>
    <row r="854" spans="2:42" x14ac:dyDescent="0.25">
      <c r="B854" s="174">
        <v>8870</v>
      </c>
      <c r="C854" s="6" t="str">
        <f t="shared" si="108"/>
        <v>Port Edward</v>
      </c>
      <c r="D854" s="4" t="s">
        <v>62</v>
      </c>
      <c r="E854" s="5" t="s">
        <v>62</v>
      </c>
      <c r="F854" s="5" t="s">
        <v>62</v>
      </c>
      <c r="G854" s="5" t="s">
        <v>2566</v>
      </c>
      <c r="H854" s="5" t="s">
        <v>2564</v>
      </c>
      <c r="I854" s="299"/>
      <c r="J854" s="346"/>
      <c r="K854" s="346"/>
      <c r="L854" s="346"/>
      <c r="M854" s="347"/>
      <c r="N854" s="1"/>
      <c r="O854" s="2"/>
      <c r="P854" s="194"/>
      <c r="Q854" s="343" t="str">
        <f t="shared" si="109"/>
        <v/>
      </c>
      <c r="R854" s="210" t="str">
        <f t="shared" si="110"/>
        <v/>
      </c>
      <c r="S854" s="211" t="str">
        <f t="shared" si="111"/>
        <v/>
      </c>
      <c r="T854" s="215"/>
      <c r="U854" s="213">
        <f t="shared" si="112"/>
        <v>0</v>
      </c>
      <c r="V854" s="217">
        <f t="shared" si="113"/>
        <v>0</v>
      </c>
      <c r="W854" s="215"/>
      <c r="X854" s="215"/>
      <c r="Y854" s="213" t="str">
        <f>IF(AB854="Y",COUNT(#REF!), "")</f>
        <v/>
      </c>
      <c r="Z854" s="32"/>
      <c r="AA854" s="64" t="s">
        <v>1679</v>
      </c>
      <c r="AB854" s="64" t="s">
        <v>72</v>
      </c>
      <c r="AC854" s="65">
        <v>54.222428000000001</v>
      </c>
      <c r="AD854" s="65">
        <v>-130.28805500000001</v>
      </c>
      <c r="AE854" s="65" t="s">
        <v>1680</v>
      </c>
      <c r="AF854" s="64">
        <v>8870</v>
      </c>
      <c r="AG854" s="64" t="s">
        <v>74</v>
      </c>
      <c r="AH854" s="64">
        <v>463</v>
      </c>
      <c r="AI854" s="64">
        <v>217</v>
      </c>
      <c r="AJ854" s="64" t="s">
        <v>62</v>
      </c>
      <c r="AK854" s="64" t="s">
        <v>57</v>
      </c>
      <c r="AL854" s="66" t="s">
        <v>62</v>
      </c>
      <c r="AM854" s="66" t="s">
        <v>63</v>
      </c>
      <c r="AN854" s="63" t="str">
        <f t="shared" si="114"/>
        <v>Port Edward</v>
      </c>
      <c r="AO854" s="67" t="str">
        <f t="shared" si="115"/>
        <v>FALSE</v>
      </c>
      <c r="AP854" s="67" t="str">
        <f t="shared" si="116"/>
        <v>FALSE</v>
      </c>
    </row>
    <row r="855" spans="2:42" x14ac:dyDescent="0.25">
      <c r="B855" s="174">
        <v>8872</v>
      </c>
      <c r="C855" s="6" t="str">
        <f t="shared" si="108"/>
        <v>Kemano</v>
      </c>
      <c r="D855" s="4" t="s">
        <v>57</v>
      </c>
      <c r="E855" s="5" t="s">
        <v>57</v>
      </c>
      <c r="F855" s="5" t="s">
        <v>57</v>
      </c>
      <c r="G855" s="5" t="s">
        <v>2565</v>
      </c>
      <c r="H855" s="5" t="s">
        <v>2564</v>
      </c>
      <c r="I855" s="299"/>
      <c r="J855" s="346"/>
      <c r="K855" s="346"/>
      <c r="L855" s="346"/>
      <c r="M855" s="347"/>
      <c r="N855" s="1"/>
      <c r="O855" s="2"/>
      <c r="P855" s="194"/>
      <c r="Q855" s="343" t="str">
        <f t="shared" si="109"/>
        <v/>
      </c>
      <c r="R855" s="210" t="str">
        <f t="shared" si="110"/>
        <v/>
      </c>
      <c r="S855" s="211" t="str">
        <f t="shared" si="111"/>
        <v/>
      </c>
      <c r="T855" s="215"/>
      <c r="U855" s="213">
        <f t="shared" si="112"/>
        <v>0</v>
      </c>
      <c r="V855" s="217">
        <f t="shared" si="113"/>
        <v>0</v>
      </c>
      <c r="W855" s="215"/>
      <c r="X855" s="215"/>
      <c r="Y855" s="213" t="str">
        <f>IF(AB855="Y",COUNT(#REF!), "")</f>
        <v/>
      </c>
      <c r="Z855" s="32"/>
      <c r="AA855" s="66" t="s">
        <v>1064</v>
      </c>
      <c r="AB855" s="64" t="s">
        <v>72</v>
      </c>
      <c r="AC855" s="68">
        <v>53.557253000000003</v>
      </c>
      <c r="AD855" s="68">
        <v>-127.932969</v>
      </c>
      <c r="AE855" s="65" t="s">
        <v>1065</v>
      </c>
      <c r="AF855" s="66">
        <v>8872</v>
      </c>
      <c r="AG855" s="66" t="s">
        <v>74</v>
      </c>
      <c r="AH855" s="66"/>
      <c r="AI855" s="66"/>
      <c r="AJ855" s="66" t="s">
        <v>57</v>
      </c>
      <c r="AK855" s="66" t="s">
        <v>57</v>
      </c>
      <c r="AL855" s="66" t="s">
        <v>62</v>
      </c>
      <c r="AM855" s="66" t="s">
        <v>63</v>
      </c>
      <c r="AN855" s="63" t="str">
        <f t="shared" si="114"/>
        <v>Kemano</v>
      </c>
      <c r="AO855" s="67" t="str">
        <f t="shared" si="115"/>
        <v>FALSE</v>
      </c>
      <c r="AP855" s="67" t="str">
        <f t="shared" si="116"/>
        <v>FALSE</v>
      </c>
    </row>
    <row r="856" spans="2:42" x14ac:dyDescent="0.25">
      <c r="B856" s="174">
        <v>8874</v>
      </c>
      <c r="C856" s="6" t="str">
        <f t="shared" si="108"/>
        <v>Kitimat</v>
      </c>
      <c r="D856" s="4" t="s">
        <v>62</v>
      </c>
      <c r="E856" s="5" t="s">
        <v>62</v>
      </c>
      <c r="F856" s="5" t="s">
        <v>62</v>
      </c>
      <c r="G856" s="5" t="s">
        <v>2565</v>
      </c>
      <c r="H856" s="5" t="s">
        <v>2564</v>
      </c>
      <c r="I856" s="299"/>
      <c r="J856" s="346"/>
      <c r="K856" s="346"/>
      <c r="L856" s="346"/>
      <c r="M856" s="347"/>
      <c r="N856" s="1"/>
      <c r="O856" s="2"/>
      <c r="P856" s="194"/>
      <c r="Q856" s="343" t="str">
        <f t="shared" si="109"/>
        <v/>
      </c>
      <c r="R856" s="210" t="str">
        <f t="shared" si="110"/>
        <v/>
      </c>
      <c r="S856" s="211" t="str">
        <f t="shared" si="111"/>
        <v/>
      </c>
      <c r="T856" s="215"/>
      <c r="U856" s="213">
        <f t="shared" si="112"/>
        <v>0</v>
      </c>
      <c r="V856" s="217">
        <f t="shared" si="113"/>
        <v>0</v>
      </c>
      <c r="W856" s="215"/>
      <c r="X856" s="215"/>
      <c r="Y856" s="213" t="str">
        <f>IF(AB856="Y",COUNT(#REF!), "")</f>
        <v/>
      </c>
      <c r="Z856" s="32"/>
      <c r="AA856" s="64" t="s">
        <v>1102</v>
      </c>
      <c r="AB856" s="66" t="s">
        <v>72</v>
      </c>
      <c r="AC856" s="65">
        <v>54.050975000000001</v>
      </c>
      <c r="AD856" s="65">
        <v>-128.650837</v>
      </c>
      <c r="AE856" s="65" t="s">
        <v>1103</v>
      </c>
      <c r="AF856" s="64">
        <v>8874</v>
      </c>
      <c r="AG856" s="64" t="s">
        <v>74</v>
      </c>
      <c r="AH856" s="64">
        <v>6436</v>
      </c>
      <c r="AI856" s="64">
        <v>3393</v>
      </c>
      <c r="AJ856" s="64" t="s">
        <v>62</v>
      </c>
      <c r="AK856" s="64" t="s">
        <v>57</v>
      </c>
      <c r="AL856" s="66" t="s">
        <v>62</v>
      </c>
      <c r="AM856" s="66" t="s">
        <v>63</v>
      </c>
      <c r="AN856" s="63" t="str">
        <f t="shared" si="114"/>
        <v>Kitimat</v>
      </c>
      <c r="AO856" s="67" t="str">
        <f t="shared" si="115"/>
        <v>FALSE</v>
      </c>
      <c r="AP856" s="67" t="str">
        <f t="shared" si="116"/>
        <v>FALSE</v>
      </c>
    </row>
    <row r="857" spans="2:42" x14ac:dyDescent="0.25">
      <c r="B857" s="174">
        <v>8876</v>
      </c>
      <c r="C857" s="6" t="str">
        <f t="shared" si="108"/>
        <v>Lakelse Lake</v>
      </c>
      <c r="D857" s="4" t="s">
        <v>57</v>
      </c>
      <c r="E857" s="5" t="s">
        <v>62</v>
      </c>
      <c r="F857" s="5" t="s">
        <v>62</v>
      </c>
      <c r="G857" s="5" t="s">
        <v>2565</v>
      </c>
      <c r="H857" s="5" t="s">
        <v>2564</v>
      </c>
      <c r="I857" s="299"/>
      <c r="J857" s="346"/>
      <c r="K857" s="346"/>
      <c r="L857" s="346"/>
      <c r="M857" s="347"/>
      <c r="N857" s="1"/>
      <c r="O857" s="2"/>
      <c r="P857" s="194"/>
      <c r="Q857" s="343" t="str">
        <f t="shared" si="109"/>
        <v/>
      </c>
      <c r="R857" s="210" t="str">
        <f t="shared" si="110"/>
        <v/>
      </c>
      <c r="S857" s="211" t="str">
        <f t="shared" si="111"/>
        <v/>
      </c>
      <c r="T857" s="215"/>
      <c r="U857" s="213">
        <f t="shared" si="112"/>
        <v>0</v>
      </c>
      <c r="V857" s="217">
        <f t="shared" si="113"/>
        <v>0</v>
      </c>
      <c r="W857" s="215"/>
      <c r="X857" s="215"/>
      <c r="Y857" s="213" t="str">
        <f>IF(AB857="Y",COUNT(#REF!), "")</f>
        <v/>
      </c>
      <c r="Z857" s="32"/>
      <c r="AA857" s="64" t="s">
        <v>1173</v>
      </c>
      <c r="AB857" s="66" t="s">
        <v>72</v>
      </c>
      <c r="AC857" s="65">
        <v>54.380398</v>
      </c>
      <c r="AD857" s="65">
        <v>-128.54574299999999</v>
      </c>
      <c r="AE857" s="65" t="s">
        <v>1174</v>
      </c>
      <c r="AF857" s="64">
        <v>8876</v>
      </c>
      <c r="AG857" s="64" t="s">
        <v>74</v>
      </c>
      <c r="AH857" s="64">
        <v>241</v>
      </c>
      <c r="AI857" s="64">
        <v>240</v>
      </c>
      <c r="AJ857" s="64" t="s">
        <v>57</v>
      </c>
      <c r="AK857" s="64" t="s">
        <v>62</v>
      </c>
      <c r="AL857" s="66" t="s">
        <v>62</v>
      </c>
      <c r="AM857" s="66" t="s">
        <v>63</v>
      </c>
      <c r="AN857" s="63" t="str">
        <f t="shared" si="114"/>
        <v>Lakelse Lake</v>
      </c>
      <c r="AO857" s="67" t="str">
        <f t="shared" si="115"/>
        <v>FALSE</v>
      </c>
      <c r="AP857" s="67" t="str">
        <f t="shared" si="116"/>
        <v>FALSE</v>
      </c>
    </row>
    <row r="858" spans="2:42" x14ac:dyDescent="0.25">
      <c r="B858" s="174">
        <v>8877</v>
      </c>
      <c r="C858" s="6" t="str">
        <f t="shared" si="108"/>
        <v>Remo</v>
      </c>
      <c r="D858" s="4" t="s">
        <v>62</v>
      </c>
      <c r="E858" s="5" t="s">
        <v>62</v>
      </c>
      <c r="F858" s="5" t="s">
        <v>62</v>
      </c>
      <c r="G858" s="5" t="s">
        <v>2565</v>
      </c>
      <c r="H858" s="5" t="s">
        <v>2564</v>
      </c>
      <c r="I858" s="299"/>
      <c r="J858" s="346"/>
      <c r="K858" s="346"/>
      <c r="L858" s="346"/>
      <c r="M858" s="347"/>
      <c r="N858" s="1"/>
      <c r="O858" s="2"/>
      <c r="P858" s="194"/>
      <c r="Q858" s="343" t="str">
        <f t="shared" si="109"/>
        <v/>
      </c>
      <c r="R858" s="210" t="str">
        <f t="shared" si="110"/>
        <v/>
      </c>
      <c r="S858" s="211" t="str">
        <f t="shared" si="111"/>
        <v/>
      </c>
      <c r="T858" s="215"/>
      <c r="U858" s="213">
        <f t="shared" si="112"/>
        <v>0</v>
      </c>
      <c r="V858" s="217">
        <f t="shared" si="113"/>
        <v>0</v>
      </c>
      <c r="W858" s="215"/>
      <c r="X858" s="215"/>
      <c r="Y858" s="213" t="str">
        <f>IF(AB858="Y",COUNT(#REF!), "")</f>
        <v/>
      </c>
      <c r="Z858" s="32"/>
      <c r="AA858" s="66" t="s">
        <v>1766</v>
      </c>
      <c r="AB858" s="64" t="s">
        <v>72</v>
      </c>
      <c r="AC858" s="68">
        <v>54.500695</v>
      </c>
      <c r="AD858" s="68">
        <v>-128.71854400000001</v>
      </c>
      <c r="AE858" s="65" t="s">
        <v>1767</v>
      </c>
      <c r="AF858" s="66">
        <v>8877</v>
      </c>
      <c r="AG858" s="66" t="s">
        <v>74</v>
      </c>
      <c r="AH858" s="66">
        <v>160</v>
      </c>
      <c r="AI858" s="66">
        <v>78</v>
      </c>
      <c r="AJ858" s="66" t="s">
        <v>57</v>
      </c>
      <c r="AK858" s="66" t="s">
        <v>57</v>
      </c>
      <c r="AL858" s="66" t="s">
        <v>57</v>
      </c>
      <c r="AM858" s="66" t="s">
        <v>63</v>
      </c>
      <c r="AN858" s="63" t="str">
        <f t="shared" si="114"/>
        <v>Remo</v>
      </c>
      <c r="AO858" s="67" t="str">
        <f t="shared" si="115"/>
        <v>FALSE</v>
      </c>
      <c r="AP858" s="67" t="str">
        <f t="shared" si="116"/>
        <v>FALSE</v>
      </c>
    </row>
    <row r="859" spans="2:42" x14ac:dyDescent="0.25">
      <c r="B859" s="174">
        <v>8878</v>
      </c>
      <c r="C859" s="6" t="str">
        <f t="shared" si="108"/>
        <v>Osland</v>
      </c>
      <c r="D859" s="4" t="s">
        <v>57</v>
      </c>
      <c r="E859" s="5" t="s">
        <v>57</v>
      </c>
      <c r="F859" s="5" t="s">
        <v>57</v>
      </c>
      <c r="G859" s="5" t="s">
        <v>2566</v>
      </c>
      <c r="H859" s="5" t="s">
        <v>2564</v>
      </c>
      <c r="I859" s="299"/>
      <c r="J859" s="346"/>
      <c r="K859" s="346"/>
      <c r="L859" s="346"/>
      <c r="M859" s="347"/>
      <c r="N859" s="1"/>
      <c r="O859" s="2"/>
      <c r="P859" s="194"/>
      <c r="Q859" s="343" t="str">
        <f t="shared" si="109"/>
        <v/>
      </c>
      <c r="R859" s="210" t="str">
        <f t="shared" si="110"/>
        <v/>
      </c>
      <c r="S859" s="211" t="str">
        <f t="shared" si="111"/>
        <v/>
      </c>
      <c r="T859" s="215"/>
      <c r="U859" s="213">
        <f t="shared" si="112"/>
        <v>0</v>
      </c>
      <c r="V859" s="217">
        <f t="shared" si="113"/>
        <v>0</v>
      </c>
      <c r="W859" s="215"/>
      <c r="X859" s="215"/>
      <c r="Y859" s="213" t="str">
        <f>IF(AB859="Y",COUNT(#REF!), "")</f>
        <v/>
      </c>
      <c r="Z859" s="32"/>
      <c r="AA859" s="64" t="s">
        <v>1583</v>
      </c>
      <c r="AB859" s="66" t="s">
        <v>72</v>
      </c>
      <c r="AC859" s="65">
        <v>54.137203999999997</v>
      </c>
      <c r="AD859" s="65">
        <v>-130.160619</v>
      </c>
      <c r="AE859" s="65" t="s">
        <v>1584</v>
      </c>
      <c r="AF859" s="64">
        <v>8878</v>
      </c>
      <c r="AG859" s="64" t="s">
        <v>74</v>
      </c>
      <c r="AH859" s="64">
        <v>10</v>
      </c>
      <c r="AI859" s="64">
        <v>18</v>
      </c>
      <c r="AJ859" s="64" t="s">
        <v>57</v>
      </c>
      <c r="AK859" s="64" t="s">
        <v>62</v>
      </c>
      <c r="AL859" s="66" t="s">
        <v>62</v>
      </c>
      <c r="AM859" s="66" t="s">
        <v>63</v>
      </c>
      <c r="AN859" s="63" t="str">
        <f t="shared" si="114"/>
        <v>Osland</v>
      </c>
      <c r="AO859" s="67" t="str">
        <f t="shared" si="115"/>
        <v>FALSE</v>
      </c>
      <c r="AP859" s="67" t="str">
        <f t="shared" si="116"/>
        <v>FALSE</v>
      </c>
    </row>
    <row r="860" spans="2:42" x14ac:dyDescent="0.25">
      <c r="B860" s="174">
        <v>8880</v>
      </c>
      <c r="C860" s="6" t="str">
        <f t="shared" si="108"/>
        <v>Oona River</v>
      </c>
      <c r="D860" s="4" t="s">
        <v>57</v>
      </c>
      <c r="E860" s="5" t="s">
        <v>57</v>
      </c>
      <c r="F860" s="5" t="s">
        <v>62</v>
      </c>
      <c r="G860" s="5" t="s">
        <v>2566</v>
      </c>
      <c r="H860" s="5" t="s">
        <v>2564</v>
      </c>
      <c r="I860" s="299"/>
      <c r="J860" s="346"/>
      <c r="K860" s="346"/>
      <c r="L860" s="346"/>
      <c r="M860" s="347"/>
      <c r="N860" s="1"/>
      <c r="O860" s="2"/>
      <c r="P860" s="194"/>
      <c r="Q860" s="343" t="str">
        <f t="shared" si="109"/>
        <v/>
      </c>
      <c r="R860" s="210" t="str">
        <f t="shared" si="110"/>
        <v/>
      </c>
      <c r="S860" s="211" t="str">
        <f t="shared" si="111"/>
        <v/>
      </c>
      <c r="T860" s="215"/>
      <c r="U860" s="213">
        <f t="shared" si="112"/>
        <v>0</v>
      </c>
      <c r="V860" s="217">
        <f t="shared" si="113"/>
        <v>0</v>
      </c>
      <c r="W860" s="215"/>
      <c r="X860" s="215"/>
      <c r="Y860" s="213" t="str">
        <f>IF(AB860="Y",COUNT(#REF!), "")</f>
        <v/>
      </c>
      <c r="Z860" s="32"/>
      <c r="AA860" s="64" t="s">
        <v>1571</v>
      </c>
      <c r="AB860" s="66" t="s">
        <v>72</v>
      </c>
      <c r="AC860" s="65">
        <v>53.946874999999999</v>
      </c>
      <c r="AD860" s="65">
        <v>-130.25582199999999</v>
      </c>
      <c r="AE860" s="65" t="s">
        <v>1572</v>
      </c>
      <c r="AF860" s="64">
        <v>8880</v>
      </c>
      <c r="AG860" s="64" t="s">
        <v>74</v>
      </c>
      <c r="AH860" s="64">
        <v>10</v>
      </c>
      <c r="AI860" s="64">
        <v>18</v>
      </c>
      <c r="AJ860" s="64" t="s">
        <v>57</v>
      </c>
      <c r="AK860" s="64" t="s">
        <v>62</v>
      </c>
      <c r="AL860" s="66" t="s">
        <v>62</v>
      </c>
      <c r="AM860" s="66" t="s">
        <v>63</v>
      </c>
      <c r="AN860" s="63" t="str">
        <f t="shared" si="114"/>
        <v>Oona River</v>
      </c>
      <c r="AO860" s="67" t="str">
        <f t="shared" si="115"/>
        <v>FALSE</v>
      </c>
      <c r="AP860" s="67" t="str">
        <f t="shared" si="116"/>
        <v>FALSE</v>
      </c>
    </row>
    <row r="861" spans="2:42" x14ac:dyDescent="0.25">
      <c r="B861" s="174">
        <v>8881</v>
      </c>
      <c r="C861" s="6" t="str">
        <f t="shared" si="108"/>
        <v>Hunts Inlet</v>
      </c>
      <c r="D861" s="4" t="s">
        <v>57</v>
      </c>
      <c r="E861" s="5" t="s">
        <v>57</v>
      </c>
      <c r="F861" s="5" t="s">
        <v>62</v>
      </c>
      <c r="G861" s="5" t="s">
        <v>2566</v>
      </c>
      <c r="H861" s="5" t="s">
        <v>2564</v>
      </c>
      <c r="I861" s="299"/>
      <c r="J861" s="346"/>
      <c r="K861" s="346"/>
      <c r="L861" s="346"/>
      <c r="M861" s="347"/>
      <c r="N861" s="1"/>
      <c r="O861" s="2"/>
      <c r="P861" s="194"/>
      <c r="Q861" s="343" t="str">
        <f t="shared" si="109"/>
        <v/>
      </c>
      <c r="R861" s="210" t="str">
        <f t="shared" si="110"/>
        <v/>
      </c>
      <c r="S861" s="211" t="str">
        <f t="shared" si="111"/>
        <v/>
      </c>
      <c r="T861" s="215"/>
      <c r="U861" s="213">
        <f t="shared" si="112"/>
        <v>0</v>
      </c>
      <c r="V861" s="217">
        <f t="shared" si="113"/>
        <v>0</v>
      </c>
      <c r="W861" s="215"/>
      <c r="X861" s="215"/>
      <c r="Y861" s="213" t="str">
        <f>IF(AB861="Y",COUNT(#REF!), "")</f>
        <v/>
      </c>
      <c r="Z861" s="32"/>
      <c r="AA861" s="64" t="s">
        <v>1011</v>
      </c>
      <c r="AB861" s="66" t="s">
        <v>72</v>
      </c>
      <c r="AC861" s="65">
        <v>54.066837</v>
      </c>
      <c r="AD861" s="65">
        <v>-130.44347300000001</v>
      </c>
      <c r="AE861" s="65" t="s">
        <v>1012</v>
      </c>
      <c r="AF861" s="64">
        <v>8881</v>
      </c>
      <c r="AG861" s="64" t="s">
        <v>74</v>
      </c>
      <c r="AH861" s="64">
        <v>10</v>
      </c>
      <c r="AI861" s="64">
        <v>18</v>
      </c>
      <c r="AJ861" s="64" t="s">
        <v>57</v>
      </c>
      <c r="AK861" s="64" t="s">
        <v>62</v>
      </c>
      <c r="AL861" s="66" t="s">
        <v>57</v>
      </c>
      <c r="AM861" s="66" t="s">
        <v>63</v>
      </c>
      <c r="AN861" s="63" t="str">
        <f t="shared" si="114"/>
        <v>Hunts Inlet</v>
      </c>
      <c r="AO861" s="67" t="str">
        <f t="shared" si="115"/>
        <v>FALSE</v>
      </c>
      <c r="AP861" s="67" t="str">
        <f t="shared" si="116"/>
        <v>FALSE</v>
      </c>
    </row>
    <row r="862" spans="2:42" x14ac:dyDescent="0.25">
      <c r="B862" s="174">
        <v>8882</v>
      </c>
      <c r="C862" s="6" t="str">
        <f t="shared" si="108"/>
        <v>Porcher Island</v>
      </c>
      <c r="D862" s="4" t="s">
        <v>57</v>
      </c>
      <c r="E862" s="5" t="s">
        <v>57</v>
      </c>
      <c r="F862" s="5" t="s">
        <v>62</v>
      </c>
      <c r="G862" s="5" t="s">
        <v>2566</v>
      </c>
      <c r="H862" s="5" t="s">
        <v>2564</v>
      </c>
      <c r="I862" s="299"/>
      <c r="J862" s="346"/>
      <c r="K862" s="346"/>
      <c r="L862" s="346"/>
      <c r="M862" s="347"/>
      <c r="N862" s="1"/>
      <c r="O862" s="2"/>
      <c r="P862" s="194"/>
      <c r="Q862" s="343" t="str">
        <f t="shared" si="109"/>
        <v/>
      </c>
      <c r="R862" s="210" t="str">
        <f t="shared" si="110"/>
        <v/>
      </c>
      <c r="S862" s="211" t="str">
        <f t="shared" si="111"/>
        <v/>
      </c>
      <c r="T862" s="215"/>
      <c r="U862" s="213">
        <f t="shared" si="112"/>
        <v>0</v>
      </c>
      <c r="V862" s="217">
        <f t="shared" si="113"/>
        <v>0</v>
      </c>
      <c r="W862" s="215"/>
      <c r="X862" s="215"/>
      <c r="Y862" s="213" t="str">
        <f>IF(AB862="Y",COUNT(#REF!), "")</f>
        <v/>
      </c>
      <c r="Z862" s="32"/>
      <c r="AA862" s="66" t="s">
        <v>1669</v>
      </c>
      <c r="AB862" s="64" t="s">
        <v>72</v>
      </c>
      <c r="AC862" s="68">
        <v>54.086717999999998</v>
      </c>
      <c r="AD862" s="68">
        <v>-130.39235400000001</v>
      </c>
      <c r="AE862" s="65" t="s">
        <v>1670</v>
      </c>
      <c r="AF862" s="66">
        <v>8882</v>
      </c>
      <c r="AG862" s="66" t="s">
        <v>74</v>
      </c>
      <c r="AH862" s="66">
        <v>10</v>
      </c>
      <c r="AI862" s="66">
        <v>18</v>
      </c>
      <c r="AJ862" s="66" t="s">
        <v>57</v>
      </c>
      <c r="AK862" s="66" t="s">
        <v>62</v>
      </c>
      <c r="AL862" s="66" t="s">
        <v>57</v>
      </c>
      <c r="AM862" s="66" t="s">
        <v>63</v>
      </c>
      <c r="AN862" s="63" t="str">
        <f t="shared" si="114"/>
        <v>Porcher Island</v>
      </c>
      <c r="AO862" s="67" t="str">
        <f t="shared" si="115"/>
        <v>FALSE</v>
      </c>
      <c r="AP862" s="67" t="str">
        <f t="shared" si="116"/>
        <v>FALSE</v>
      </c>
    </row>
    <row r="863" spans="2:42" x14ac:dyDescent="0.25">
      <c r="B863" s="174">
        <v>8883</v>
      </c>
      <c r="C863" s="6" t="str">
        <f t="shared" si="108"/>
        <v>Butedale</v>
      </c>
      <c r="D863" s="4" t="s">
        <v>57</v>
      </c>
      <c r="E863" s="5" t="s">
        <v>57</v>
      </c>
      <c r="F863" s="5" t="s">
        <v>57</v>
      </c>
      <c r="G863" s="5" t="s">
        <v>2565</v>
      </c>
      <c r="H863" s="5" t="s">
        <v>2564</v>
      </c>
      <c r="I863" s="299"/>
      <c r="J863" s="346"/>
      <c r="K863" s="346"/>
      <c r="L863" s="346"/>
      <c r="M863" s="347"/>
      <c r="N863" s="1"/>
      <c r="O863" s="2"/>
      <c r="P863" s="194"/>
      <c r="Q863" s="343" t="str">
        <f t="shared" si="109"/>
        <v/>
      </c>
      <c r="R863" s="210" t="str">
        <f t="shared" si="110"/>
        <v/>
      </c>
      <c r="S863" s="211" t="str">
        <f t="shared" si="111"/>
        <v/>
      </c>
      <c r="T863" s="215"/>
      <c r="U863" s="213">
        <f t="shared" si="112"/>
        <v>0</v>
      </c>
      <c r="V863" s="217">
        <f t="shared" si="113"/>
        <v>0</v>
      </c>
      <c r="W863" s="215"/>
      <c r="X863" s="215"/>
      <c r="Y863" s="213" t="str">
        <f>IF(AB863="Y",COUNT(#REF!), "")</f>
        <v/>
      </c>
      <c r="Z863" s="32"/>
      <c r="AA863" s="64" t="s">
        <v>371</v>
      </c>
      <c r="AB863" s="66" t="s">
        <v>72</v>
      </c>
      <c r="AC863" s="65">
        <v>53.15</v>
      </c>
      <c r="AD863" s="65">
        <v>-128.69999899999999</v>
      </c>
      <c r="AE863" s="65" t="s">
        <v>372</v>
      </c>
      <c r="AF863" s="64">
        <v>8883</v>
      </c>
      <c r="AG863" s="64" t="s">
        <v>74</v>
      </c>
      <c r="AH863" s="64">
        <v>5</v>
      </c>
      <c r="AI863" s="64">
        <v>2</v>
      </c>
      <c r="AJ863" s="64" t="s">
        <v>57</v>
      </c>
      <c r="AK863" s="64" t="s">
        <v>62</v>
      </c>
      <c r="AL863" s="66" t="s">
        <v>62</v>
      </c>
      <c r="AM863" s="66" t="s">
        <v>63</v>
      </c>
      <c r="AN863" s="63" t="str">
        <f t="shared" si="114"/>
        <v>Butedale</v>
      </c>
      <c r="AO863" s="67" t="str">
        <f t="shared" si="115"/>
        <v>FALSE</v>
      </c>
      <c r="AP863" s="67" t="str">
        <f t="shared" si="116"/>
        <v>FALSE</v>
      </c>
    </row>
    <row r="864" spans="2:42" x14ac:dyDescent="0.25">
      <c r="B864" s="174">
        <v>8884</v>
      </c>
      <c r="C864" s="6" t="str">
        <f t="shared" si="108"/>
        <v>Weewanie</v>
      </c>
      <c r="D864" s="4" t="s">
        <v>57</v>
      </c>
      <c r="E864" s="5" t="s">
        <v>57</v>
      </c>
      <c r="F864" s="5" t="s">
        <v>57</v>
      </c>
      <c r="G864" s="5" t="s">
        <v>2565</v>
      </c>
      <c r="H864" s="5" t="s">
        <v>2564</v>
      </c>
      <c r="I864" s="299"/>
      <c r="J864" s="346"/>
      <c r="K864" s="346"/>
      <c r="L864" s="346"/>
      <c r="M864" s="347"/>
      <c r="N864" s="1"/>
      <c r="O864" s="2"/>
      <c r="P864" s="194"/>
      <c r="Q864" s="343" t="str">
        <f t="shared" si="109"/>
        <v/>
      </c>
      <c r="R864" s="210" t="str">
        <f t="shared" si="110"/>
        <v/>
      </c>
      <c r="S864" s="211" t="str">
        <f t="shared" si="111"/>
        <v/>
      </c>
      <c r="T864" s="215"/>
      <c r="U864" s="213">
        <f t="shared" si="112"/>
        <v>0</v>
      </c>
      <c r="V864" s="217">
        <f t="shared" si="113"/>
        <v>0</v>
      </c>
      <c r="W864" s="215"/>
      <c r="X864" s="215"/>
      <c r="Y864" s="213" t="str">
        <f>IF(AB864="Y",COUNT(#REF!), "")</f>
        <v/>
      </c>
      <c r="Z864" s="32"/>
      <c r="AA864" s="66" t="s">
        <v>2351</v>
      </c>
      <c r="AB864" s="66" t="s">
        <v>72</v>
      </c>
      <c r="AC864" s="68">
        <v>53.691665999999998</v>
      </c>
      <c r="AD864" s="68">
        <v>-128.790277</v>
      </c>
      <c r="AE864" s="65" t="s">
        <v>2352</v>
      </c>
      <c r="AF864" s="66">
        <v>8884</v>
      </c>
      <c r="AG864" s="66" t="s">
        <v>74</v>
      </c>
      <c r="AH864" s="66"/>
      <c r="AI864" s="66"/>
      <c r="AJ864" s="66" t="s">
        <v>57</v>
      </c>
      <c r="AK864" s="66" t="s">
        <v>57</v>
      </c>
      <c r="AL864" s="66" t="s">
        <v>62</v>
      </c>
      <c r="AM864" s="66" t="s">
        <v>63</v>
      </c>
      <c r="AN864" s="63" t="str">
        <f t="shared" si="114"/>
        <v>Weewanie</v>
      </c>
      <c r="AO864" s="67" t="str">
        <f t="shared" si="115"/>
        <v>FALSE</v>
      </c>
      <c r="AP864" s="67" t="str">
        <f t="shared" si="116"/>
        <v>FALSE</v>
      </c>
    </row>
    <row r="865" spans="2:42" x14ac:dyDescent="0.25">
      <c r="B865" s="174">
        <v>8885</v>
      </c>
      <c r="C865" s="6" t="str">
        <f t="shared" si="108"/>
        <v>Kildala Arm</v>
      </c>
      <c r="D865" s="4" t="s">
        <v>57</v>
      </c>
      <c r="E865" s="5" t="s">
        <v>57</v>
      </c>
      <c r="F865" s="5" t="s">
        <v>57</v>
      </c>
      <c r="G865" s="5" t="s">
        <v>2565</v>
      </c>
      <c r="H865" s="5" t="s">
        <v>2564</v>
      </c>
      <c r="I865" s="299"/>
      <c r="J865" s="346"/>
      <c r="K865" s="346"/>
      <c r="L865" s="346"/>
      <c r="M865" s="347"/>
      <c r="N865" s="1"/>
      <c r="O865" s="2"/>
      <c r="P865" s="194"/>
      <c r="Q865" s="343" t="str">
        <f t="shared" si="109"/>
        <v/>
      </c>
      <c r="R865" s="210" t="str">
        <f t="shared" si="110"/>
        <v/>
      </c>
      <c r="S865" s="211" t="str">
        <f t="shared" si="111"/>
        <v/>
      </c>
      <c r="T865" s="215"/>
      <c r="U865" s="213">
        <f t="shared" si="112"/>
        <v>0</v>
      </c>
      <c r="V865" s="217">
        <f t="shared" si="113"/>
        <v>0</v>
      </c>
      <c r="W865" s="215"/>
      <c r="X865" s="215"/>
      <c r="Y865" s="213" t="str">
        <f>IF(AB865="Y",COUNT(#REF!), "")</f>
        <v/>
      </c>
      <c r="Z865" s="32"/>
      <c r="AA865" s="66" t="s">
        <v>1076</v>
      </c>
      <c r="AB865" s="66" t="s">
        <v>72</v>
      </c>
      <c r="AC865" s="68">
        <v>53.833300000000001</v>
      </c>
      <c r="AD865" s="68">
        <v>-128.48330100000001</v>
      </c>
      <c r="AE865" s="65" t="s">
        <v>1077</v>
      </c>
      <c r="AF865" s="66">
        <v>8885</v>
      </c>
      <c r="AG865" s="66" t="s">
        <v>74</v>
      </c>
      <c r="AH865" s="66"/>
      <c r="AI865" s="66"/>
      <c r="AJ865" s="66" t="s">
        <v>57</v>
      </c>
      <c r="AK865" s="66" t="s">
        <v>57</v>
      </c>
      <c r="AL865" s="66" t="s">
        <v>62</v>
      </c>
      <c r="AM865" s="66" t="s">
        <v>63</v>
      </c>
      <c r="AN865" s="63" t="str">
        <f t="shared" si="114"/>
        <v>Kildala Arm</v>
      </c>
      <c r="AO865" s="67" t="str">
        <f t="shared" si="115"/>
        <v>FALSE</v>
      </c>
      <c r="AP865" s="67" t="str">
        <f t="shared" si="116"/>
        <v>FALSE</v>
      </c>
    </row>
    <row r="866" spans="2:42" x14ac:dyDescent="0.25">
      <c r="B866" s="174">
        <v>8886</v>
      </c>
      <c r="C866" s="6" t="str">
        <f t="shared" ref="C866:C929" si="117">HYPERLINK(AE866,AN866)</f>
        <v>Rosswood</v>
      </c>
      <c r="D866" s="4" t="s">
        <v>57</v>
      </c>
      <c r="E866" s="5" t="s">
        <v>57</v>
      </c>
      <c r="F866" s="5" t="s">
        <v>57</v>
      </c>
      <c r="G866" s="5" t="s">
        <v>2565</v>
      </c>
      <c r="H866" s="5" t="s">
        <v>2564</v>
      </c>
      <c r="I866" s="299"/>
      <c r="J866" s="346"/>
      <c r="K866" s="346"/>
      <c r="L866" s="346"/>
      <c r="M866" s="347"/>
      <c r="N866" s="1"/>
      <c r="O866" s="2"/>
      <c r="P866" s="194"/>
      <c r="Q866" s="343" t="str">
        <f t="shared" ref="Q866:Q929" si="118">IF(L866="","",
IF(SUM((J866*L866)/M866)&lt;=N866,"Sufficient Capacity",
IF(SUM((J866*L866)/M866)&gt;N866,"Not Enough Capacity","Error")))</f>
        <v/>
      </c>
      <c r="R866" s="210" t="str">
        <f t="shared" ref="R866:R929" si="119">IF(OR(ISBLANK(J866),ISBLANK(L866),ISBLANK(M866)), "",(J866*L866/M866))</f>
        <v/>
      </c>
      <c r="S866" s="211" t="str">
        <f t="shared" ref="S866:S929" si="120">IF(AND(COUNT(N866,R866)=2, OR($O$10="Last-Mile", $O$10="Transport &amp; Last-Mile")), N866-R866, "")</f>
        <v/>
      </c>
      <c r="T866" s="215"/>
      <c r="U866" s="213">
        <f t="shared" ref="U866:U929" si="121">IF(AND(AB866="Y",I866&lt;&gt;""),1,0)</f>
        <v>0</v>
      </c>
      <c r="V866" s="217">
        <f t="shared" ref="V866:V929" si="122">IF(AND(AB866="Y",I866="Last-Mile &amp; Transport"),1,0)</f>
        <v>0</v>
      </c>
      <c r="W866" s="215"/>
      <c r="X866" s="215"/>
      <c r="Y866" s="213" t="str">
        <f>IF(AB866="Y",COUNT(#REF!), "")</f>
        <v/>
      </c>
      <c r="Z866" s="32"/>
      <c r="AA866" s="64" t="s">
        <v>1816</v>
      </c>
      <c r="AB866" s="64" t="s">
        <v>72</v>
      </c>
      <c r="AC866" s="65">
        <v>54.8</v>
      </c>
      <c r="AD866" s="65">
        <v>-128.76669999999999</v>
      </c>
      <c r="AE866" s="65" t="s">
        <v>1817</v>
      </c>
      <c r="AF866" s="64">
        <v>8886</v>
      </c>
      <c r="AG866" s="64" t="s">
        <v>74</v>
      </c>
      <c r="AH866" s="64">
        <v>6</v>
      </c>
      <c r="AI866" s="64">
        <v>3</v>
      </c>
      <c r="AJ866" s="64" t="s">
        <v>57</v>
      </c>
      <c r="AK866" s="64" t="s">
        <v>62</v>
      </c>
      <c r="AL866" s="66" t="s">
        <v>62</v>
      </c>
      <c r="AM866" s="66" t="s">
        <v>63</v>
      </c>
      <c r="AN866" s="63" t="str">
        <f t="shared" ref="AN866:AN929" si="123">IF(AB866="Y", CONCATENATE(AA866,"*"), AA866)</f>
        <v>Rosswood</v>
      </c>
      <c r="AO866" s="67" t="str">
        <f t="shared" ref="AO866:AO929" si="124">IF(I866="Last-Mile","TRUE",IF(I866="Transport &amp; Last-Mile","TRUE","FALSE"))</f>
        <v>FALSE</v>
      </c>
      <c r="AP866" s="67" t="str">
        <f t="shared" ref="AP866:AP929" si="125">IF(I866="Transport","TRUE",IF(I866="Transport &amp; Last-Mile","TRUE","FALSE"))</f>
        <v>FALSE</v>
      </c>
    </row>
    <row r="867" spans="2:42" x14ac:dyDescent="0.25">
      <c r="B867" s="174">
        <v>8891</v>
      </c>
      <c r="C867" s="6" t="str">
        <f t="shared" si="117"/>
        <v>Nass Camp</v>
      </c>
      <c r="D867" s="4" t="s">
        <v>57</v>
      </c>
      <c r="E867" s="5" t="s">
        <v>57</v>
      </c>
      <c r="F867" s="5" t="s">
        <v>57</v>
      </c>
      <c r="G867" s="5" t="s">
        <v>2565</v>
      </c>
      <c r="H867" s="5" t="s">
        <v>2564</v>
      </c>
      <c r="I867" s="299"/>
      <c r="J867" s="346"/>
      <c r="K867" s="346"/>
      <c r="L867" s="346"/>
      <c r="M867" s="347"/>
      <c r="N867" s="1"/>
      <c r="O867" s="2"/>
      <c r="P867" s="194"/>
      <c r="Q867" s="343" t="str">
        <f t="shared" si="118"/>
        <v/>
      </c>
      <c r="R867" s="210" t="str">
        <f t="shared" si="119"/>
        <v/>
      </c>
      <c r="S867" s="211" t="str">
        <f t="shared" si="120"/>
        <v/>
      </c>
      <c r="T867" s="215"/>
      <c r="U867" s="213">
        <f t="shared" si="121"/>
        <v>0</v>
      </c>
      <c r="V867" s="217">
        <f t="shared" si="122"/>
        <v>0</v>
      </c>
      <c r="W867" s="215"/>
      <c r="X867" s="215"/>
      <c r="Y867" s="213" t="str">
        <f>IF(AB867="Y",COUNT(#REF!), "")</f>
        <v/>
      </c>
      <c r="Z867" s="32"/>
      <c r="AA867" s="64" t="s">
        <v>1462</v>
      </c>
      <c r="AB867" s="64" t="s">
        <v>72</v>
      </c>
      <c r="AC867" s="65">
        <v>55.288421999999997</v>
      </c>
      <c r="AD867" s="65">
        <v>-129.00562300000001</v>
      </c>
      <c r="AE867" s="65" t="s">
        <v>1463</v>
      </c>
      <c r="AF867" s="64">
        <v>8891</v>
      </c>
      <c r="AG867" s="64" t="s">
        <v>74</v>
      </c>
      <c r="AH867" s="64">
        <v>13</v>
      </c>
      <c r="AI867" s="64">
        <v>10</v>
      </c>
      <c r="AJ867" s="64" t="s">
        <v>57</v>
      </c>
      <c r="AK867" s="64" t="s">
        <v>62</v>
      </c>
      <c r="AL867" s="66" t="s">
        <v>57</v>
      </c>
      <c r="AM867" s="66" t="s">
        <v>63</v>
      </c>
      <c r="AN867" s="63" t="str">
        <f t="shared" si="123"/>
        <v>Nass Camp</v>
      </c>
      <c r="AO867" s="67" t="str">
        <f t="shared" si="124"/>
        <v>FALSE</v>
      </c>
      <c r="AP867" s="67" t="str">
        <f t="shared" si="125"/>
        <v>FALSE</v>
      </c>
    </row>
    <row r="868" spans="2:42" x14ac:dyDescent="0.25">
      <c r="B868" s="174">
        <v>8892</v>
      </c>
      <c r="C868" s="6" t="str">
        <f t="shared" si="117"/>
        <v>Cranberry Junction</v>
      </c>
      <c r="D868" s="4" t="s">
        <v>57</v>
      </c>
      <c r="E868" s="5" t="s">
        <v>57</v>
      </c>
      <c r="F868" s="5" t="s">
        <v>57</v>
      </c>
      <c r="G868" s="5" t="s">
        <v>2565</v>
      </c>
      <c r="H868" s="5" t="s">
        <v>2564</v>
      </c>
      <c r="I868" s="299"/>
      <c r="J868" s="346"/>
      <c r="K868" s="346"/>
      <c r="L868" s="346"/>
      <c r="M868" s="347"/>
      <c r="N868" s="1"/>
      <c r="O868" s="2"/>
      <c r="P868" s="194"/>
      <c r="Q868" s="343" t="str">
        <f t="shared" si="118"/>
        <v/>
      </c>
      <c r="R868" s="210" t="str">
        <f t="shared" si="119"/>
        <v/>
      </c>
      <c r="S868" s="211" t="str">
        <f t="shared" si="120"/>
        <v/>
      </c>
      <c r="T868" s="215"/>
      <c r="U868" s="213">
        <f t="shared" si="121"/>
        <v>0</v>
      </c>
      <c r="V868" s="217">
        <f t="shared" si="122"/>
        <v>0</v>
      </c>
      <c r="W868" s="215"/>
      <c r="X868" s="215"/>
      <c r="Y868" s="213" t="str">
        <f>IF(AB868="Y",COUNT(#REF!), "")</f>
        <v/>
      </c>
      <c r="Z868" s="32"/>
      <c r="AA868" s="66" t="s">
        <v>557</v>
      </c>
      <c r="AB868" s="64" t="s">
        <v>72</v>
      </c>
      <c r="AC868" s="68">
        <v>55.566699999999997</v>
      </c>
      <c r="AD868" s="68">
        <v>-128.599999</v>
      </c>
      <c r="AE868" s="65" t="s">
        <v>558</v>
      </c>
      <c r="AF868" s="66">
        <v>8892</v>
      </c>
      <c r="AG868" s="66" t="s">
        <v>74</v>
      </c>
      <c r="AH868" s="66"/>
      <c r="AI868" s="66"/>
      <c r="AJ868" s="66" t="s">
        <v>57</v>
      </c>
      <c r="AK868" s="66" t="s">
        <v>57</v>
      </c>
      <c r="AL868" s="66" t="s">
        <v>57</v>
      </c>
      <c r="AM868" s="66" t="s">
        <v>63</v>
      </c>
      <c r="AN868" s="63" t="str">
        <f t="shared" si="123"/>
        <v>Cranberry Junction</v>
      </c>
      <c r="AO868" s="67" t="str">
        <f t="shared" si="124"/>
        <v>FALSE</v>
      </c>
      <c r="AP868" s="67" t="str">
        <f t="shared" si="125"/>
        <v>FALSE</v>
      </c>
    </row>
    <row r="869" spans="2:42" x14ac:dyDescent="0.25">
      <c r="B869" s="174">
        <v>8893</v>
      </c>
      <c r="C869" s="6" t="str">
        <f t="shared" si="117"/>
        <v>Kitsault</v>
      </c>
      <c r="D869" s="4" t="s">
        <v>57</v>
      </c>
      <c r="E869" s="5" t="s">
        <v>57</v>
      </c>
      <c r="F869" s="5" t="s">
        <v>57</v>
      </c>
      <c r="G869" s="5" t="s">
        <v>2565</v>
      </c>
      <c r="H869" s="5" t="s">
        <v>2564</v>
      </c>
      <c r="I869" s="299"/>
      <c r="J869" s="346"/>
      <c r="K869" s="346"/>
      <c r="L869" s="346"/>
      <c r="M869" s="347"/>
      <c r="N869" s="1"/>
      <c r="O869" s="2"/>
      <c r="P869" s="194"/>
      <c r="Q869" s="343" t="str">
        <f t="shared" si="118"/>
        <v/>
      </c>
      <c r="R869" s="210" t="str">
        <f t="shared" si="119"/>
        <v/>
      </c>
      <c r="S869" s="211" t="str">
        <f t="shared" si="120"/>
        <v/>
      </c>
      <c r="T869" s="215"/>
      <c r="U869" s="213">
        <f t="shared" si="121"/>
        <v>0</v>
      </c>
      <c r="V869" s="217">
        <f t="shared" si="122"/>
        <v>0</v>
      </c>
      <c r="W869" s="215"/>
      <c r="X869" s="215"/>
      <c r="Y869" s="213" t="str">
        <f>IF(AB869="Y",COUNT(#REF!), "")</f>
        <v/>
      </c>
      <c r="Z869" s="32"/>
      <c r="AA869" s="64" t="s">
        <v>1106</v>
      </c>
      <c r="AB869" s="64" t="s">
        <v>72</v>
      </c>
      <c r="AC869" s="65">
        <v>55.455756000000001</v>
      </c>
      <c r="AD869" s="65">
        <v>-129.470551</v>
      </c>
      <c r="AE869" s="65" t="s">
        <v>1107</v>
      </c>
      <c r="AF869" s="64">
        <v>8893</v>
      </c>
      <c r="AG869" s="64" t="s">
        <v>74</v>
      </c>
      <c r="AH869" s="64">
        <v>0</v>
      </c>
      <c r="AI869" s="64">
        <v>0</v>
      </c>
      <c r="AJ869" s="64" t="s">
        <v>57</v>
      </c>
      <c r="AK869" s="64" t="s">
        <v>62</v>
      </c>
      <c r="AL869" s="66" t="s">
        <v>62</v>
      </c>
      <c r="AM869" s="66" t="s">
        <v>63</v>
      </c>
      <c r="AN869" s="63" t="str">
        <f t="shared" si="123"/>
        <v>Kitsault</v>
      </c>
      <c r="AO869" s="67" t="str">
        <f t="shared" si="124"/>
        <v>FALSE</v>
      </c>
      <c r="AP869" s="67" t="str">
        <f t="shared" si="125"/>
        <v>FALSE</v>
      </c>
    </row>
    <row r="870" spans="2:42" x14ac:dyDescent="0.25">
      <c r="B870" s="174">
        <v>8894</v>
      </c>
      <c r="C870" s="6" t="str">
        <f t="shared" si="117"/>
        <v>Alice Arm</v>
      </c>
      <c r="D870" s="4" t="s">
        <v>57</v>
      </c>
      <c r="E870" s="5" t="s">
        <v>57</v>
      </c>
      <c r="F870" s="5" t="s">
        <v>57</v>
      </c>
      <c r="G870" s="5" t="s">
        <v>2565</v>
      </c>
      <c r="H870" s="5" t="s">
        <v>2564</v>
      </c>
      <c r="I870" s="299"/>
      <c r="J870" s="346"/>
      <c r="K870" s="346"/>
      <c r="L870" s="346"/>
      <c r="M870" s="347"/>
      <c r="N870" s="1"/>
      <c r="O870" s="2"/>
      <c r="P870" s="194"/>
      <c r="Q870" s="343" t="str">
        <f t="shared" si="118"/>
        <v/>
      </c>
      <c r="R870" s="210" t="str">
        <f t="shared" si="119"/>
        <v/>
      </c>
      <c r="S870" s="211" t="str">
        <f t="shared" si="120"/>
        <v/>
      </c>
      <c r="T870" s="215"/>
      <c r="U870" s="213">
        <f t="shared" si="121"/>
        <v>0</v>
      </c>
      <c r="V870" s="217">
        <f t="shared" si="122"/>
        <v>0</v>
      </c>
      <c r="W870" s="215"/>
      <c r="X870" s="215"/>
      <c r="Y870" s="213" t="str">
        <f>IF(AB870="Y",COUNT(#REF!), "")</f>
        <v/>
      </c>
      <c r="Z870" s="32"/>
      <c r="AA870" s="64" t="s">
        <v>122</v>
      </c>
      <c r="AB870" s="66" t="s">
        <v>72</v>
      </c>
      <c r="AC870" s="65">
        <v>55.482821999999999</v>
      </c>
      <c r="AD870" s="65">
        <v>-129.4899691</v>
      </c>
      <c r="AE870" s="65" t="s">
        <v>123</v>
      </c>
      <c r="AF870" s="64">
        <v>8894</v>
      </c>
      <c r="AG870" s="64" t="s">
        <v>74</v>
      </c>
      <c r="AH870" s="64">
        <v>0</v>
      </c>
      <c r="AI870" s="64">
        <v>0</v>
      </c>
      <c r="AJ870" s="64" t="s">
        <v>57</v>
      </c>
      <c r="AK870" s="64" t="s">
        <v>62</v>
      </c>
      <c r="AL870" s="66" t="s">
        <v>57</v>
      </c>
      <c r="AM870" s="66" t="s">
        <v>63</v>
      </c>
      <c r="AN870" s="63" t="str">
        <f t="shared" si="123"/>
        <v>Alice Arm</v>
      </c>
      <c r="AO870" s="67" t="str">
        <f t="shared" si="124"/>
        <v>FALSE</v>
      </c>
      <c r="AP870" s="67" t="str">
        <f t="shared" si="125"/>
        <v>FALSE</v>
      </c>
    </row>
    <row r="871" spans="2:42" x14ac:dyDescent="0.25">
      <c r="B871" s="174">
        <v>8895</v>
      </c>
      <c r="C871" s="6" t="str">
        <f t="shared" si="117"/>
        <v>Stewart</v>
      </c>
      <c r="D871" s="4" t="s">
        <v>57</v>
      </c>
      <c r="E871" s="5" t="s">
        <v>57</v>
      </c>
      <c r="F871" s="5" t="s">
        <v>62</v>
      </c>
      <c r="G871" s="5" t="s">
        <v>2565</v>
      </c>
      <c r="H871" s="5" t="s">
        <v>2564</v>
      </c>
      <c r="I871" s="299"/>
      <c r="J871" s="346"/>
      <c r="K871" s="346"/>
      <c r="L871" s="346"/>
      <c r="M871" s="347"/>
      <c r="N871" s="1"/>
      <c r="O871" s="2"/>
      <c r="P871" s="194"/>
      <c r="Q871" s="343" t="str">
        <f t="shared" si="118"/>
        <v/>
      </c>
      <c r="R871" s="210" t="str">
        <f t="shared" si="119"/>
        <v/>
      </c>
      <c r="S871" s="211" t="str">
        <f t="shared" si="120"/>
        <v/>
      </c>
      <c r="T871" s="215"/>
      <c r="U871" s="213">
        <f t="shared" si="121"/>
        <v>0</v>
      </c>
      <c r="V871" s="217">
        <f t="shared" si="122"/>
        <v>0</v>
      </c>
      <c r="W871" s="215"/>
      <c r="X871" s="215"/>
      <c r="Y871" s="213" t="str">
        <f>IF(AB871="Y",COUNT(#REF!), "")</f>
        <v/>
      </c>
      <c r="Z871" s="32"/>
      <c r="AA871" s="66" t="s">
        <v>2089</v>
      </c>
      <c r="AB871" s="66" t="s">
        <v>72</v>
      </c>
      <c r="AC871" s="68">
        <v>55.941822999999999</v>
      </c>
      <c r="AD871" s="68">
        <v>-129.98377199999999</v>
      </c>
      <c r="AE871" s="65" t="s">
        <v>2090</v>
      </c>
      <c r="AF871" s="66">
        <v>8895</v>
      </c>
      <c r="AG871" s="66" t="s">
        <v>74</v>
      </c>
      <c r="AH871" s="66">
        <v>376</v>
      </c>
      <c r="AI871" s="66">
        <v>275</v>
      </c>
      <c r="AJ871" s="66" t="s">
        <v>57</v>
      </c>
      <c r="AK871" s="66" t="s">
        <v>62</v>
      </c>
      <c r="AL871" s="66" t="s">
        <v>57</v>
      </c>
      <c r="AM871" s="66" t="s">
        <v>63</v>
      </c>
      <c r="AN871" s="63" t="str">
        <f t="shared" si="123"/>
        <v>Stewart</v>
      </c>
      <c r="AO871" s="67" t="str">
        <f t="shared" si="124"/>
        <v>FALSE</v>
      </c>
      <c r="AP871" s="67" t="str">
        <f t="shared" si="125"/>
        <v>FALSE</v>
      </c>
    </row>
    <row r="872" spans="2:42" x14ac:dyDescent="0.25">
      <c r="B872" s="174">
        <v>8896</v>
      </c>
      <c r="C872" s="6" t="str">
        <f t="shared" si="117"/>
        <v>Meziadin Junction</v>
      </c>
      <c r="D872" s="4" t="s">
        <v>57</v>
      </c>
      <c r="E872" s="5" t="s">
        <v>57</v>
      </c>
      <c r="F872" s="5" t="s">
        <v>57</v>
      </c>
      <c r="G872" s="5" t="s">
        <v>2565</v>
      </c>
      <c r="H872" s="5" t="s">
        <v>2564</v>
      </c>
      <c r="I872" s="299"/>
      <c r="J872" s="346"/>
      <c r="K872" s="346"/>
      <c r="L872" s="346"/>
      <c r="M872" s="347"/>
      <c r="N872" s="1"/>
      <c r="O872" s="2"/>
      <c r="P872" s="194"/>
      <c r="Q872" s="343" t="str">
        <f t="shared" si="118"/>
        <v/>
      </c>
      <c r="R872" s="210" t="str">
        <f t="shared" si="119"/>
        <v/>
      </c>
      <c r="S872" s="211" t="str">
        <f t="shared" si="120"/>
        <v/>
      </c>
      <c r="T872" s="215"/>
      <c r="U872" s="213">
        <f t="shared" si="121"/>
        <v>0</v>
      </c>
      <c r="V872" s="217">
        <f t="shared" si="122"/>
        <v>0</v>
      </c>
      <c r="W872" s="215"/>
      <c r="X872" s="215"/>
      <c r="Y872" s="213" t="str">
        <f>IF(AB872="Y",COUNT(#REF!), "")</f>
        <v/>
      </c>
      <c r="Z872" s="32"/>
      <c r="AA872" s="66" t="s">
        <v>1368</v>
      </c>
      <c r="AB872" s="64" t="s">
        <v>72</v>
      </c>
      <c r="AC872" s="68">
        <v>56.099674</v>
      </c>
      <c r="AD872" s="68">
        <v>-129.30473599999999</v>
      </c>
      <c r="AE872" s="65" t="s">
        <v>1369</v>
      </c>
      <c r="AF872" s="66">
        <v>8896</v>
      </c>
      <c r="AG872" s="66" t="s">
        <v>74</v>
      </c>
      <c r="AH872" s="66"/>
      <c r="AI872" s="66"/>
      <c r="AJ872" s="66" t="s">
        <v>57</v>
      </c>
      <c r="AK872" s="66" t="s">
        <v>57</v>
      </c>
      <c r="AL872" s="66" t="s">
        <v>57</v>
      </c>
      <c r="AM872" s="66" t="s">
        <v>63</v>
      </c>
      <c r="AN872" s="63" t="str">
        <f t="shared" si="123"/>
        <v>Meziadin Junction</v>
      </c>
      <c r="AO872" s="67" t="str">
        <f t="shared" si="124"/>
        <v>FALSE</v>
      </c>
      <c r="AP872" s="67" t="str">
        <f t="shared" si="125"/>
        <v>FALSE</v>
      </c>
    </row>
    <row r="873" spans="2:42" x14ac:dyDescent="0.25">
      <c r="B873" s="174">
        <v>8897</v>
      </c>
      <c r="C873" s="6" t="str">
        <f t="shared" si="117"/>
        <v>Bob Quinn Lake</v>
      </c>
      <c r="D873" s="4" t="s">
        <v>57</v>
      </c>
      <c r="E873" s="5" t="s">
        <v>57</v>
      </c>
      <c r="F873" s="5" t="s">
        <v>57</v>
      </c>
      <c r="G873" s="5" t="s">
        <v>2565</v>
      </c>
      <c r="H873" s="5" t="s">
        <v>2564</v>
      </c>
      <c r="I873" s="299"/>
      <c r="J873" s="346"/>
      <c r="K873" s="346"/>
      <c r="L873" s="346"/>
      <c r="M873" s="347"/>
      <c r="N873" s="1"/>
      <c r="O873" s="2"/>
      <c r="P873" s="194"/>
      <c r="Q873" s="343" t="str">
        <f t="shared" si="118"/>
        <v/>
      </c>
      <c r="R873" s="210" t="str">
        <f t="shared" si="119"/>
        <v/>
      </c>
      <c r="S873" s="211" t="str">
        <f t="shared" si="120"/>
        <v/>
      </c>
      <c r="T873" s="215"/>
      <c r="U873" s="213">
        <f t="shared" si="121"/>
        <v>0</v>
      </c>
      <c r="V873" s="217">
        <f t="shared" si="122"/>
        <v>0</v>
      </c>
      <c r="W873" s="215"/>
      <c r="X873" s="215"/>
      <c r="Y873" s="213" t="str">
        <f>IF(AB873="Y",COUNT(#REF!), "")</f>
        <v/>
      </c>
      <c r="Z873" s="32"/>
      <c r="AA873" s="64" t="s">
        <v>283</v>
      </c>
      <c r="AB873" s="64" t="s">
        <v>72</v>
      </c>
      <c r="AC873" s="65">
        <v>56.972200000000001</v>
      </c>
      <c r="AD873" s="65">
        <v>-130.24719999999999</v>
      </c>
      <c r="AE873" s="65" t="s">
        <v>284</v>
      </c>
      <c r="AF873" s="64">
        <v>8897</v>
      </c>
      <c r="AG873" s="64" t="s">
        <v>285</v>
      </c>
      <c r="AH873" s="64">
        <v>2</v>
      </c>
      <c r="AI873" s="64">
        <v>1</v>
      </c>
      <c r="AJ873" s="64" t="s">
        <v>57</v>
      </c>
      <c r="AK873" s="64" t="s">
        <v>62</v>
      </c>
      <c r="AL873" s="66" t="s">
        <v>62</v>
      </c>
      <c r="AM873" s="66" t="s">
        <v>63</v>
      </c>
      <c r="AN873" s="63" t="str">
        <f t="shared" si="123"/>
        <v>Bob Quinn Lake</v>
      </c>
      <c r="AO873" s="67" t="str">
        <f t="shared" si="124"/>
        <v>FALSE</v>
      </c>
      <c r="AP873" s="67" t="str">
        <f t="shared" si="125"/>
        <v>FALSE</v>
      </c>
    </row>
    <row r="874" spans="2:42" x14ac:dyDescent="0.25">
      <c r="B874" s="174">
        <v>8898</v>
      </c>
      <c r="C874" s="6" t="str">
        <f t="shared" si="117"/>
        <v>Bell II</v>
      </c>
      <c r="D874" s="4" t="s">
        <v>57</v>
      </c>
      <c r="E874" s="5" t="s">
        <v>57</v>
      </c>
      <c r="F874" s="5" t="s">
        <v>57</v>
      </c>
      <c r="G874" s="5" t="s">
        <v>2565</v>
      </c>
      <c r="H874" s="5" t="s">
        <v>2564</v>
      </c>
      <c r="I874" s="299"/>
      <c r="J874" s="346"/>
      <c r="K874" s="346"/>
      <c r="L874" s="346"/>
      <c r="M874" s="347"/>
      <c r="N874" s="1"/>
      <c r="O874" s="2"/>
      <c r="P874" s="194"/>
      <c r="Q874" s="343" t="str">
        <f t="shared" si="118"/>
        <v/>
      </c>
      <c r="R874" s="210" t="str">
        <f t="shared" si="119"/>
        <v/>
      </c>
      <c r="S874" s="211" t="str">
        <f t="shared" si="120"/>
        <v/>
      </c>
      <c r="T874" s="215"/>
      <c r="U874" s="213">
        <f t="shared" si="121"/>
        <v>0</v>
      </c>
      <c r="V874" s="217">
        <f t="shared" si="122"/>
        <v>0</v>
      </c>
      <c r="W874" s="215"/>
      <c r="X874" s="215"/>
      <c r="Y874" s="213" t="str">
        <f>IF(AB874="Y",COUNT(#REF!), "")</f>
        <v/>
      </c>
      <c r="Z874" s="32"/>
      <c r="AA874" s="64" t="s">
        <v>224</v>
      </c>
      <c r="AB874" s="64" t="s">
        <v>72</v>
      </c>
      <c r="AC874" s="65">
        <v>56.744444000000001</v>
      </c>
      <c r="AD874" s="65">
        <v>-129.794443</v>
      </c>
      <c r="AE874" s="65" t="s">
        <v>225</v>
      </c>
      <c r="AF874" s="64">
        <v>8898</v>
      </c>
      <c r="AG874" s="64" t="s">
        <v>74</v>
      </c>
      <c r="AH874" s="64"/>
      <c r="AI874" s="64"/>
      <c r="AJ874" s="64" t="s">
        <v>57</v>
      </c>
      <c r="AK874" s="64" t="s">
        <v>57</v>
      </c>
      <c r="AL874" s="66" t="s">
        <v>57</v>
      </c>
      <c r="AM874" s="66" t="s">
        <v>63</v>
      </c>
      <c r="AN874" s="63" t="str">
        <f t="shared" si="123"/>
        <v>Bell II</v>
      </c>
      <c r="AO874" s="67" t="str">
        <f t="shared" si="124"/>
        <v>FALSE</v>
      </c>
      <c r="AP874" s="67" t="str">
        <f t="shared" si="125"/>
        <v>FALSE</v>
      </c>
    </row>
    <row r="875" spans="2:42" x14ac:dyDescent="0.25">
      <c r="B875" s="174">
        <v>8901</v>
      </c>
      <c r="C875" s="6" t="str">
        <f t="shared" si="117"/>
        <v>Germansen Landing</v>
      </c>
      <c r="D875" s="4" t="s">
        <v>57</v>
      </c>
      <c r="E875" s="5" t="s">
        <v>57</v>
      </c>
      <c r="F875" s="5" t="s">
        <v>57</v>
      </c>
      <c r="G875" s="5" t="s">
        <v>2563</v>
      </c>
      <c r="H875" s="5" t="s">
        <v>2562</v>
      </c>
      <c r="I875" s="299"/>
      <c r="J875" s="346"/>
      <c r="K875" s="346"/>
      <c r="L875" s="346"/>
      <c r="M875" s="347"/>
      <c r="N875" s="1"/>
      <c r="O875" s="2"/>
      <c r="P875" s="194"/>
      <c r="Q875" s="343" t="str">
        <f t="shared" si="118"/>
        <v/>
      </c>
      <c r="R875" s="210" t="str">
        <f t="shared" si="119"/>
        <v/>
      </c>
      <c r="S875" s="211" t="str">
        <f t="shared" si="120"/>
        <v/>
      </c>
      <c r="T875" s="215"/>
      <c r="U875" s="213">
        <f t="shared" si="121"/>
        <v>0</v>
      </c>
      <c r="V875" s="217">
        <f t="shared" si="122"/>
        <v>0</v>
      </c>
      <c r="W875" s="215"/>
      <c r="X875" s="215"/>
      <c r="Y875" s="213" t="str">
        <f>IF(AB875="Y",COUNT(#REF!), "")</f>
        <v/>
      </c>
      <c r="Z875" s="32"/>
      <c r="AA875" s="64" t="s">
        <v>843</v>
      </c>
      <c r="AB875" s="64" t="s">
        <v>72</v>
      </c>
      <c r="AC875" s="65">
        <v>55.783299999999997</v>
      </c>
      <c r="AD875" s="65">
        <v>-124.69999900000001</v>
      </c>
      <c r="AE875" s="65" t="s">
        <v>844</v>
      </c>
      <c r="AF875" s="64">
        <v>8901</v>
      </c>
      <c r="AG875" s="64" t="s">
        <v>74</v>
      </c>
      <c r="AH875" s="64">
        <v>29</v>
      </c>
      <c r="AI875" s="64">
        <v>24</v>
      </c>
      <c r="AJ875" s="64" t="s">
        <v>57</v>
      </c>
      <c r="AK875" s="64" t="s">
        <v>62</v>
      </c>
      <c r="AL875" s="66" t="s">
        <v>57</v>
      </c>
      <c r="AM875" s="66" t="s">
        <v>63</v>
      </c>
      <c r="AN875" s="63" t="str">
        <f t="shared" si="123"/>
        <v>Germansen Landing</v>
      </c>
      <c r="AO875" s="67" t="str">
        <f t="shared" si="124"/>
        <v>FALSE</v>
      </c>
      <c r="AP875" s="67" t="str">
        <f t="shared" si="125"/>
        <v>FALSE</v>
      </c>
    </row>
    <row r="876" spans="2:42" x14ac:dyDescent="0.25">
      <c r="B876" s="174">
        <v>8902</v>
      </c>
      <c r="C876" s="6" t="str">
        <f t="shared" si="117"/>
        <v>Manson Creek</v>
      </c>
      <c r="D876" s="4" t="s">
        <v>57</v>
      </c>
      <c r="E876" s="5" t="s">
        <v>57</v>
      </c>
      <c r="F876" s="5" t="s">
        <v>57</v>
      </c>
      <c r="G876" s="5" t="s">
        <v>2563</v>
      </c>
      <c r="H876" s="5" t="s">
        <v>2562</v>
      </c>
      <c r="I876" s="299"/>
      <c r="J876" s="346"/>
      <c r="K876" s="346"/>
      <c r="L876" s="346"/>
      <c r="M876" s="347"/>
      <c r="N876" s="1"/>
      <c r="O876" s="2"/>
      <c r="P876" s="194"/>
      <c r="Q876" s="343" t="str">
        <f t="shared" si="118"/>
        <v/>
      </c>
      <c r="R876" s="210" t="str">
        <f t="shared" si="119"/>
        <v/>
      </c>
      <c r="S876" s="211" t="str">
        <f t="shared" si="120"/>
        <v/>
      </c>
      <c r="T876" s="215"/>
      <c r="U876" s="213">
        <f t="shared" si="121"/>
        <v>0</v>
      </c>
      <c r="V876" s="217">
        <f t="shared" si="122"/>
        <v>0</v>
      </c>
      <c r="W876" s="215"/>
      <c r="X876" s="215"/>
      <c r="Y876" s="213" t="str">
        <f>IF(AB876="Y",COUNT(#REF!), "")</f>
        <v/>
      </c>
      <c r="Z876" s="32"/>
      <c r="AA876" s="66" t="s">
        <v>1298</v>
      </c>
      <c r="AB876" s="64" t="s">
        <v>72</v>
      </c>
      <c r="AC876" s="68">
        <v>55.666699999999999</v>
      </c>
      <c r="AD876" s="68">
        <v>-124.4833</v>
      </c>
      <c r="AE876" s="65" t="s">
        <v>1299</v>
      </c>
      <c r="AF876" s="66">
        <v>8902</v>
      </c>
      <c r="AG876" s="66" t="s">
        <v>74</v>
      </c>
      <c r="AH876" s="66">
        <v>29</v>
      </c>
      <c r="AI876" s="66">
        <v>24</v>
      </c>
      <c r="AJ876" s="66" t="s">
        <v>57</v>
      </c>
      <c r="AK876" s="66" t="s">
        <v>62</v>
      </c>
      <c r="AL876" s="66" t="s">
        <v>57</v>
      </c>
      <c r="AM876" s="66" t="s">
        <v>63</v>
      </c>
      <c r="AN876" s="63" t="str">
        <f t="shared" si="123"/>
        <v>Manson Creek</v>
      </c>
      <c r="AO876" s="67" t="str">
        <f t="shared" si="124"/>
        <v>FALSE</v>
      </c>
      <c r="AP876" s="67" t="str">
        <f t="shared" si="125"/>
        <v>FALSE</v>
      </c>
    </row>
    <row r="877" spans="2:42" x14ac:dyDescent="0.25">
      <c r="B877" s="174">
        <v>8903</v>
      </c>
      <c r="C877" s="6" t="str">
        <f t="shared" si="117"/>
        <v>Bulkley House</v>
      </c>
      <c r="D877" s="4" t="s">
        <v>57</v>
      </c>
      <c r="E877" s="5" t="s">
        <v>57</v>
      </c>
      <c r="F877" s="5" t="s">
        <v>57</v>
      </c>
      <c r="G877" s="5" t="s">
        <v>2563</v>
      </c>
      <c r="H877" s="5" t="s">
        <v>2562</v>
      </c>
      <c r="I877" s="299"/>
      <c r="J877" s="346"/>
      <c r="K877" s="346"/>
      <c r="L877" s="346"/>
      <c r="M877" s="347"/>
      <c r="N877" s="1"/>
      <c r="O877" s="2"/>
      <c r="P877" s="194"/>
      <c r="Q877" s="343" t="str">
        <f t="shared" si="118"/>
        <v/>
      </c>
      <c r="R877" s="210" t="str">
        <f t="shared" si="119"/>
        <v/>
      </c>
      <c r="S877" s="211" t="str">
        <f t="shared" si="120"/>
        <v/>
      </c>
      <c r="T877" s="215"/>
      <c r="U877" s="213">
        <f t="shared" si="121"/>
        <v>0</v>
      </c>
      <c r="V877" s="217">
        <f t="shared" si="122"/>
        <v>0</v>
      </c>
      <c r="W877" s="215"/>
      <c r="X877" s="215"/>
      <c r="Y877" s="213" t="str">
        <f>IF(AB877="Y",COUNT(#REF!), "")</f>
        <v/>
      </c>
      <c r="Z877" s="32"/>
      <c r="AA877" s="64" t="s">
        <v>355</v>
      </c>
      <c r="AB877" s="66" t="s">
        <v>72</v>
      </c>
      <c r="AC877" s="65">
        <v>55.709086110000001</v>
      </c>
      <c r="AD877" s="65">
        <v>-126.2301222</v>
      </c>
      <c r="AE877" s="65" t="s">
        <v>356</v>
      </c>
      <c r="AF877" s="64">
        <v>8903</v>
      </c>
      <c r="AG877" s="64" t="s">
        <v>74</v>
      </c>
      <c r="AH877" s="64"/>
      <c r="AI877" s="64"/>
      <c r="AJ877" s="64" t="s">
        <v>57</v>
      </c>
      <c r="AK877" s="64" t="s">
        <v>57</v>
      </c>
      <c r="AL877" s="66" t="s">
        <v>57</v>
      </c>
      <c r="AM877" s="66" t="s">
        <v>63</v>
      </c>
      <c r="AN877" s="63" t="str">
        <f t="shared" si="123"/>
        <v>Bulkley House</v>
      </c>
      <c r="AO877" s="67" t="str">
        <f t="shared" si="124"/>
        <v>FALSE</v>
      </c>
      <c r="AP877" s="67" t="str">
        <f t="shared" si="125"/>
        <v>FALSE</v>
      </c>
    </row>
    <row r="878" spans="2:42" x14ac:dyDescent="0.25">
      <c r="B878" s="174">
        <v>8904</v>
      </c>
      <c r="C878" s="6" t="str">
        <f t="shared" si="117"/>
        <v>Bear Lake</v>
      </c>
      <c r="D878" s="4" t="s">
        <v>57</v>
      </c>
      <c r="E878" s="5" t="s">
        <v>62</v>
      </c>
      <c r="F878" s="5" t="s">
        <v>62</v>
      </c>
      <c r="G878" s="5" t="s">
        <v>2567</v>
      </c>
      <c r="H878" s="5" t="s">
        <v>2562</v>
      </c>
      <c r="I878" s="299"/>
      <c r="J878" s="346"/>
      <c r="K878" s="346"/>
      <c r="L878" s="346"/>
      <c r="M878" s="347"/>
      <c r="N878" s="1"/>
      <c r="O878" s="2"/>
      <c r="P878" s="194"/>
      <c r="Q878" s="343" t="str">
        <f t="shared" si="118"/>
        <v/>
      </c>
      <c r="R878" s="210" t="str">
        <f t="shared" si="119"/>
        <v/>
      </c>
      <c r="S878" s="211" t="str">
        <f t="shared" si="120"/>
        <v/>
      </c>
      <c r="T878" s="215"/>
      <c r="U878" s="213">
        <f t="shared" si="121"/>
        <v>0</v>
      </c>
      <c r="V878" s="217">
        <f t="shared" si="122"/>
        <v>0</v>
      </c>
      <c r="W878" s="215"/>
      <c r="X878" s="215"/>
      <c r="Y878" s="213" t="str">
        <f>IF(AB878="Y",COUNT(#REF!), "")</f>
        <v/>
      </c>
      <c r="Z878" s="32"/>
      <c r="AA878" s="66" t="s">
        <v>207</v>
      </c>
      <c r="AB878" s="66" t="s">
        <v>72</v>
      </c>
      <c r="AC878" s="68">
        <v>56.2</v>
      </c>
      <c r="AD878" s="68">
        <v>-126.85</v>
      </c>
      <c r="AE878" s="65" t="s">
        <v>209</v>
      </c>
      <c r="AF878" s="66">
        <v>8904</v>
      </c>
      <c r="AG878" s="66" t="s">
        <v>74</v>
      </c>
      <c r="AH878" s="66">
        <v>157</v>
      </c>
      <c r="AI878" s="66">
        <v>98</v>
      </c>
      <c r="AJ878" s="66" t="s">
        <v>57</v>
      </c>
      <c r="AK878" s="66" t="s">
        <v>62</v>
      </c>
      <c r="AL878" s="66" t="s">
        <v>57</v>
      </c>
      <c r="AM878" s="66" t="s">
        <v>63</v>
      </c>
      <c r="AN878" s="63" t="str">
        <f t="shared" si="123"/>
        <v>Bear Lake</v>
      </c>
      <c r="AO878" s="67" t="str">
        <f t="shared" si="124"/>
        <v>FALSE</v>
      </c>
      <c r="AP878" s="67" t="str">
        <f t="shared" si="125"/>
        <v>FALSE</v>
      </c>
    </row>
    <row r="879" spans="2:42" x14ac:dyDescent="0.25">
      <c r="B879" s="174">
        <v>8905</v>
      </c>
      <c r="C879" s="6" t="str">
        <f t="shared" si="117"/>
        <v>Anzac</v>
      </c>
      <c r="D879" s="4" t="s">
        <v>57</v>
      </c>
      <c r="E879" s="5" t="s">
        <v>57</v>
      </c>
      <c r="F879" s="5" t="s">
        <v>57</v>
      </c>
      <c r="G879" s="5" t="s">
        <v>2553</v>
      </c>
      <c r="H879" s="5" t="s">
        <v>2552</v>
      </c>
      <c r="I879" s="299"/>
      <c r="J879" s="346"/>
      <c r="K879" s="346"/>
      <c r="L879" s="346"/>
      <c r="M879" s="347"/>
      <c r="N879" s="1"/>
      <c r="O879" s="2"/>
      <c r="P879" s="194"/>
      <c r="Q879" s="343" t="str">
        <f t="shared" si="118"/>
        <v/>
      </c>
      <c r="R879" s="210" t="str">
        <f t="shared" si="119"/>
        <v/>
      </c>
      <c r="S879" s="211" t="str">
        <f t="shared" si="120"/>
        <v/>
      </c>
      <c r="T879" s="215"/>
      <c r="U879" s="213">
        <f t="shared" si="121"/>
        <v>0</v>
      </c>
      <c r="V879" s="217">
        <f t="shared" si="122"/>
        <v>0</v>
      </c>
      <c r="W879" s="215"/>
      <c r="X879" s="215"/>
      <c r="Y879" s="213" t="str">
        <f>IF(AB879="Y",COUNT(#REF!), "")</f>
        <v/>
      </c>
      <c r="Z879" s="32"/>
      <c r="AA879" s="64" t="s">
        <v>142</v>
      </c>
      <c r="AB879" s="66" t="s">
        <v>72</v>
      </c>
      <c r="AC879" s="65">
        <v>54.7667</v>
      </c>
      <c r="AD879" s="65">
        <v>-122.499999</v>
      </c>
      <c r="AE879" s="65" t="s">
        <v>143</v>
      </c>
      <c r="AF879" s="64">
        <v>8905</v>
      </c>
      <c r="AG879" s="64" t="s">
        <v>74</v>
      </c>
      <c r="AH879" s="64">
        <v>0</v>
      </c>
      <c r="AI879" s="64">
        <v>0</v>
      </c>
      <c r="AJ879" s="64" t="s">
        <v>57</v>
      </c>
      <c r="AK879" s="64" t="s">
        <v>62</v>
      </c>
      <c r="AL879" s="66" t="s">
        <v>57</v>
      </c>
      <c r="AM879" s="66" t="s">
        <v>63</v>
      </c>
      <c r="AN879" s="63" t="str">
        <f t="shared" si="123"/>
        <v>Anzac</v>
      </c>
      <c r="AO879" s="67" t="str">
        <f t="shared" si="124"/>
        <v>FALSE</v>
      </c>
      <c r="AP879" s="67" t="str">
        <f t="shared" si="125"/>
        <v>FALSE</v>
      </c>
    </row>
    <row r="880" spans="2:42" x14ac:dyDescent="0.25">
      <c r="B880" s="174">
        <v>8907</v>
      </c>
      <c r="C880" s="6" t="str">
        <f t="shared" si="117"/>
        <v>Chetwynd</v>
      </c>
      <c r="D880" s="4" t="s">
        <v>57</v>
      </c>
      <c r="E880" s="5" t="s">
        <v>62</v>
      </c>
      <c r="F880" s="5" t="s">
        <v>62</v>
      </c>
      <c r="G880" s="5" t="s">
        <v>2569</v>
      </c>
      <c r="H880" s="5" t="s">
        <v>2568</v>
      </c>
      <c r="I880" s="299"/>
      <c r="J880" s="346"/>
      <c r="K880" s="346"/>
      <c r="L880" s="346"/>
      <c r="M880" s="347"/>
      <c r="N880" s="1"/>
      <c r="O880" s="2"/>
      <c r="P880" s="194"/>
      <c r="Q880" s="343" t="str">
        <f t="shared" si="118"/>
        <v/>
      </c>
      <c r="R880" s="210" t="str">
        <f t="shared" si="119"/>
        <v/>
      </c>
      <c r="S880" s="211" t="str">
        <f t="shared" si="120"/>
        <v/>
      </c>
      <c r="T880" s="215"/>
      <c r="U880" s="213">
        <f t="shared" si="121"/>
        <v>0</v>
      </c>
      <c r="V880" s="217">
        <f t="shared" si="122"/>
        <v>0</v>
      </c>
      <c r="W880" s="215"/>
      <c r="X880" s="215"/>
      <c r="Y880" s="213" t="str">
        <f>IF(AB880="Y",COUNT(#REF!), "")</f>
        <v/>
      </c>
      <c r="Z880" s="32"/>
      <c r="AA880" s="64" t="s">
        <v>470</v>
      </c>
      <c r="AB880" s="64" t="s">
        <v>72</v>
      </c>
      <c r="AC880" s="65">
        <v>55.694898999999999</v>
      </c>
      <c r="AD880" s="65">
        <v>-121.619167</v>
      </c>
      <c r="AE880" s="65" t="s">
        <v>471</v>
      </c>
      <c r="AF880" s="64">
        <v>8907</v>
      </c>
      <c r="AG880" s="64" t="s">
        <v>74</v>
      </c>
      <c r="AH880" s="64">
        <v>2394</v>
      </c>
      <c r="AI880" s="64">
        <v>1188</v>
      </c>
      <c r="AJ880" s="64" t="s">
        <v>57</v>
      </c>
      <c r="AK880" s="64" t="s">
        <v>62</v>
      </c>
      <c r="AL880" s="66" t="s">
        <v>62</v>
      </c>
      <c r="AM880" s="66" t="s">
        <v>63</v>
      </c>
      <c r="AN880" s="63" t="str">
        <f t="shared" si="123"/>
        <v>Chetwynd</v>
      </c>
      <c r="AO880" s="67" t="str">
        <f t="shared" si="124"/>
        <v>FALSE</v>
      </c>
      <c r="AP880" s="67" t="str">
        <f t="shared" si="125"/>
        <v>FALSE</v>
      </c>
    </row>
    <row r="881" spans="2:42" x14ac:dyDescent="0.25">
      <c r="B881" s="174">
        <v>8908</v>
      </c>
      <c r="C881" s="6" t="str">
        <f t="shared" si="117"/>
        <v>Pine Valley</v>
      </c>
      <c r="D881" s="4" t="s">
        <v>57</v>
      </c>
      <c r="E881" s="5" t="s">
        <v>57</v>
      </c>
      <c r="F881" s="5" t="s">
        <v>62</v>
      </c>
      <c r="G881" s="5" t="s">
        <v>2569</v>
      </c>
      <c r="H881" s="5" t="s">
        <v>2568</v>
      </c>
      <c r="I881" s="299"/>
      <c r="J881" s="346"/>
      <c r="K881" s="346"/>
      <c r="L881" s="346"/>
      <c r="M881" s="347"/>
      <c r="N881" s="1"/>
      <c r="O881" s="2"/>
      <c r="P881" s="194"/>
      <c r="Q881" s="343" t="str">
        <f t="shared" si="118"/>
        <v/>
      </c>
      <c r="R881" s="210" t="str">
        <f t="shared" si="119"/>
        <v/>
      </c>
      <c r="S881" s="211" t="str">
        <f t="shared" si="120"/>
        <v/>
      </c>
      <c r="T881" s="215"/>
      <c r="U881" s="213">
        <f t="shared" si="121"/>
        <v>0</v>
      </c>
      <c r="V881" s="217">
        <f t="shared" si="122"/>
        <v>0</v>
      </c>
      <c r="W881" s="215"/>
      <c r="X881" s="215"/>
      <c r="Y881" s="213" t="str">
        <f>IF(AB881="Y",COUNT(#REF!), "")</f>
        <v/>
      </c>
      <c r="Z881" s="32"/>
      <c r="AA881" s="64" t="s">
        <v>1647</v>
      </c>
      <c r="AB881" s="64" t="s">
        <v>72</v>
      </c>
      <c r="AC881" s="65">
        <v>55.636062000000003</v>
      </c>
      <c r="AD881" s="65">
        <v>-122.114868</v>
      </c>
      <c r="AE881" s="65" t="s">
        <v>1649</v>
      </c>
      <c r="AF881" s="64">
        <v>8908</v>
      </c>
      <c r="AG881" s="64" t="s">
        <v>74</v>
      </c>
      <c r="AH881" s="64">
        <v>2</v>
      </c>
      <c r="AI881" s="64">
        <v>1</v>
      </c>
      <c r="AJ881" s="64" t="s">
        <v>57</v>
      </c>
      <c r="AK881" s="64" t="s">
        <v>62</v>
      </c>
      <c r="AL881" s="66" t="s">
        <v>57</v>
      </c>
      <c r="AM881" s="66" t="s">
        <v>63</v>
      </c>
      <c r="AN881" s="63" t="str">
        <f t="shared" si="123"/>
        <v>Pine Valley</v>
      </c>
      <c r="AO881" s="67" t="str">
        <f t="shared" si="124"/>
        <v>FALSE</v>
      </c>
      <c r="AP881" s="67" t="str">
        <f t="shared" si="125"/>
        <v>FALSE</v>
      </c>
    </row>
    <row r="882" spans="2:42" x14ac:dyDescent="0.25">
      <c r="B882" s="174">
        <v>8909</v>
      </c>
      <c r="C882" s="6" t="str">
        <f t="shared" si="117"/>
        <v>Powder King</v>
      </c>
      <c r="D882" s="4" t="s">
        <v>57</v>
      </c>
      <c r="E882" s="5" t="s">
        <v>57</v>
      </c>
      <c r="F882" s="5" t="s">
        <v>57</v>
      </c>
      <c r="G882" s="5" t="s">
        <v>2553</v>
      </c>
      <c r="H882" s="5" t="s">
        <v>2552</v>
      </c>
      <c r="I882" s="299"/>
      <c r="J882" s="346"/>
      <c r="K882" s="346"/>
      <c r="L882" s="346"/>
      <c r="M882" s="347"/>
      <c r="N882" s="1"/>
      <c r="O882" s="2"/>
      <c r="P882" s="194"/>
      <c r="Q882" s="343" t="str">
        <f t="shared" si="118"/>
        <v/>
      </c>
      <c r="R882" s="210" t="str">
        <f t="shared" si="119"/>
        <v/>
      </c>
      <c r="S882" s="211" t="str">
        <f t="shared" si="120"/>
        <v/>
      </c>
      <c r="T882" s="215"/>
      <c r="U882" s="213">
        <f t="shared" si="121"/>
        <v>0</v>
      </c>
      <c r="V882" s="217">
        <f t="shared" si="122"/>
        <v>0</v>
      </c>
      <c r="W882" s="215"/>
      <c r="X882" s="215"/>
      <c r="Y882" s="213" t="str">
        <f>IF(AB882="Y",COUNT(#REF!), "")</f>
        <v/>
      </c>
      <c r="Z882" s="32"/>
      <c r="AA882" s="66" t="s">
        <v>1693</v>
      </c>
      <c r="AB882" s="64" t="s">
        <v>72</v>
      </c>
      <c r="AC882" s="68">
        <v>55.350501999999999</v>
      </c>
      <c r="AD882" s="68">
        <v>-122.61454500000001</v>
      </c>
      <c r="AE882" s="65" t="s">
        <v>1694</v>
      </c>
      <c r="AF882" s="66">
        <v>8909</v>
      </c>
      <c r="AG882" s="66" t="s">
        <v>74</v>
      </c>
      <c r="AH882" s="66">
        <v>0</v>
      </c>
      <c r="AI882" s="66">
        <v>0</v>
      </c>
      <c r="AJ882" s="66" t="s">
        <v>57</v>
      </c>
      <c r="AK882" s="66" t="s">
        <v>62</v>
      </c>
      <c r="AL882" s="66" t="s">
        <v>62</v>
      </c>
      <c r="AM882" s="66" t="s">
        <v>63</v>
      </c>
      <c r="AN882" s="63" t="str">
        <f t="shared" si="123"/>
        <v>Powder King</v>
      </c>
      <c r="AO882" s="67" t="str">
        <f t="shared" si="124"/>
        <v>FALSE</v>
      </c>
      <c r="AP882" s="67" t="str">
        <f t="shared" si="125"/>
        <v>FALSE</v>
      </c>
    </row>
    <row r="883" spans="2:42" x14ac:dyDescent="0.25">
      <c r="B883" s="174">
        <v>8910</v>
      </c>
      <c r="C883" s="6" t="str">
        <f t="shared" si="117"/>
        <v>Hasler Flat</v>
      </c>
      <c r="D883" s="4" t="s">
        <v>57</v>
      </c>
      <c r="E883" s="5" t="s">
        <v>57</v>
      </c>
      <c r="F883" s="5" t="s">
        <v>62</v>
      </c>
      <c r="G883" s="5" t="s">
        <v>2569</v>
      </c>
      <c r="H883" s="5" t="s">
        <v>2568</v>
      </c>
      <c r="I883" s="299"/>
      <c r="J883" s="346"/>
      <c r="K883" s="346"/>
      <c r="L883" s="346"/>
      <c r="M883" s="347"/>
      <c r="N883" s="1"/>
      <c r="O883" s="2"/>
      <c r="P883" s="194"/>
      <c r="Q883" s="343" t="str">
        <f t="shared" si="118"/>
        <v/>
      </c>
      <c r="R883" s="210" t="str">
        <f t="shared" si="119"/>
        <v/>
      </c>
      <c r="S883" s="211" t="str">
        <f t="shared" si="120"/>
        <v/>
      </c>
      <c r="T883" s="215"/>
      <c r="U883" s="213">
        <f t="shared" si="121"/>
        <v>0</v>
      </c>
      <c r="V883" s="217">
        <f t="shared" si="122"/>
        <v>0</v>
      </c>
      <c r="W883" s="215"/>
      <c r="X883" s="215"/>
      <c r="Y883" s="213" t="str">
        <f>IF(AB883="Y",COUNT(#REF!), "")</f>
        <v/>
      </c>
      <c r="Z883" s="32"/>
      <c r="AA883" s="66" t="s">
        <v>945</v>
      </c>
      <c r="AB883" s="64" t="s">
        <v>72</v>
      </c>
      <c r="AC883" s="68">
        <v>55.611099000000003</v>
      </c>
      <c r="AD883" s="68">
        <v>-121.966949</v>
      </c>
      <c r="AE883" s="65" t="s">
        <v>946</v>
      </c>
      <c r="AF883" s="66">
        <v>8910</v>
      </c>
      <c r="AG883" s="66" t="s">
        <v>74</v>
      </c>
      <c r="AH883" s="66">
        <v>80</v>
      </c>
      <c r="AI883" s="66">
        <v>37</v>
      </c>
      <c r="AJ883" s="66" t="s">
        <v>57</v>
      </c>
      <c r="AK883" s="66" t="s">
        <v>62</v>
      </c>
      <c r="AL883" s="66" t="s">
        <v>57</v>
      </c>
      <c r="AM883" s="66" t="s">
        <v>63</v>
      </c>
      <c r="AN883" s="63" t="str">
        <f t="shared" si="123"/>
        <v>Hasler Flat</v>
      </c>
      <c r="AO883" s="67" t="str">
        <f t="shared" si="124"/>
        <v>FALSE</v>
      </c>
      <c r="AP883" s="67" t="str">
        <f t="shared" si="125"/>
        <v>FALSE</v>
      </c>
    </row>
    <row r="884" spans="2:42" x14ac:dyDescent="0.25">
      <c r="B884" s="174">
        <v>8911</v>
      </c>
      <c r="C884" s="6" t="str">
        <f t="shared" si="117"/>
        <v>Lemoray</v>
      </c>
      <c r="D884" s="4" t="s">
        <v>57</v>
      </c>
      <c r="E884" s="5" t="s">
        <v>57</v>
      </c>
      <c r="F884" s="5" t="s">
        <v>62</v>
      </c>
      <c r="G884" s="5" t="s">
        <v>2569</v>
      </c>
      <c r="H884" s="5" t="s">
        <v>2568</v>
      </c>
      <c r="I884" s="299"/>
      <c r="J884" s="346"/>
      <c r="K884" s="346"/>
      <c r="L884" s="346"/>
      <c r="M884" s="347"/>
      <c r="N884" s="1"/>
      <c r="O884" s="2"/>
      <c r="P884" s="194"/>
      <c r="Q884" s="343" t="str">
        <f t="shared" si="118"/>
        <v/>
      </c>
      <c r="R884" s="210" t="str">
        <f t="shared" si="119"/>
        <v/>
      </c>
      <c r="S884" s="211" t="str">
        <f t="shared" si="120"/>
        <v/>
      </c>
      <c r="T884" s="215"/>
      <c r="U884" s="213">
        <f t="shared" si="121"/>
        <v>0</v>
      </c>
      <c r="V884" s="217">
        <f t="shared" si="122"/>
        <v>0</v>
      </c>
      <c r="W884" s="215"/>
      <c r="X884" s="215"/>
      <c r="Y884" s="213" t="str">
        <f>IF(AB884="Y",COUNT(#REF!), "")</f>
        <v/>
      </c>
      <c r="Z884" s="32"/>
      <c r="AA884" s="66" t="s">
        <v>1207</v>
      </c>
      <c r="AB884" s="64" t="s">
        <v>72</v>
      </c>
      <c r="AC884" s="68">
        <v>55.538899999999998</v>
      </c>
      <c r="AD884" s="68">
        <v>-122.4833</v>
      </c>
      <c r="AE884" s="65" t="s">
        <v>1208</v>
      </c>
      <c r="AF884" s="66">
        <v>8911</v>
      </c>
      <c r="AG884" s="66" t="s">
        <v>74</v>
      </c>
      <c r="AH884" s="66">
        <v>2</v>
      </c>
      <c r="AI884" s="66">
        <v>2</v>
      </c>
      <c r="AJ884" s="66" t="s">
        <v>57</v>
      </c>
      <c r="AK884" s="66" t="s">
        <v>62</v>
      </c>
      <c r="AL884" s="66" t="s">
        <v>62</v>
      </c>
      <c r="AM884" s="66" t="s">
        <v>63</v>
      </c>
      <c r="AN884" s="63" t="str">
        <f t="shared" si="123"/>
        <v>Lemoray</v>
      </c>
      <c r="AO884" s="67" t="str">
        <f t="shared" si="124"/>
        <v>FALSE</v>
      </c>
      <c r="AP884" s="67" t="str">
        <f t="shared" si="125"/>
        <v>FALSE</v>
      </c>
    </row>
    <row r="885" spans="2:42" x14ac:dyDescent="0.25">
      <c r="B885" s="174">
        <v>8912</v>
      </c>
      <c r="C885" s="6" t="str">
        <f t="shared" si="117"/>
        <v>Dokie Siding</v>
      </c>
      <c r="D885" s="4" t="s">
        <v>57</v>
      </c>
      <c r="E885" s="5" t="s">
        <v>62</v>
      </c>
      <c r="F885" s="5" t="s">
        <v>62</v>
      </c>
      <c r="G885" s="5" t="s">
        <v>2569</v>
      </c>
      <c r="H885" s="5" t="s">
        <v>2568</v>
      </c>
      <c r="I885" s="299"/>
      <c r="J885" s="346"/>
      <c r="K885" s="346"/>
      <c r="L885" s="346"/>
      <c r="M885" s="347"/>
      <c r="N885" s="1"/>
      <c r="O885" s="2"/>
      <c r="P885" s="194"/>
      <c r="Q885" s="343" t="str">
        <f t="shared" si="118"/>
        <v/>
      </c>
      <c r="R885" s="210" t="str">
        <f t="shared" si="119"/>
        <v/>
      </c>
      <c r="S885" s="211" t="str">
        <f t="shared" si="120"/>
        <v/>
      </c>
      <c r="T885" s="215"/>
      <c r="U885" s="213">
        <f t="shared" si="121"/>
        <v>0</v>
      </c>
      <c r="V885" s="217">
        <f t="shared" si="122"/>
        <v>0</v>
      </c>
      <c r="W885" s="215"/>
      <c r="X885" s="215"/>
      <c r="Y885" s="213" t="str">
        <f>IF(AB885="Y",COUNT(#REF!), "")</f>
        <v/>
      </c>
      <c r="Z885" s="32"/>
      <c r="AA885" s="66" t="s">
        <v>638</v>
      </c>
      <c r="AB885" s="64" t="s">
        <v>72</v>
      </c>
      <c r="AC885" s="68">
        <v>55.662477000000003</v>
      </c>
      <c r="AD885" s="68">
        <v>-121.734267</v>
      </c>
      <c r="AE885" s="65" t="s">
        <v>639</v>
      </c>
      <c r="AF885" s="66">
        <v>8912</v>
      </c>
      <c r="AG885" s="66" t="s">
        <v>74</v>
      </c>
      <c r="AH885" s="66">
        <v>402</v>
      </c>
      <c r="AI885" s="66">
        <v>206</v>
      </c>
      <c r="AJ885" s="66" t="s">
        <v>57</v>
      </c>
      <c r="AK885" s="66" t="s">
        <v>62</v>
      </c>
      <c r="AL885" s="66" t="s">
        <v>62</v>
      </c>
      <c r="AM885" s="66" t="s">
        <v>63</v>
      </c>
      <c r="AN885" s="63" t="str">
        <f t="shared" si="123"/>
        <v>Dokie Siding</v>
      </c>
      <c r="AO885" s="67" t="str">
        <f t="shared" si="124"/>
        <v>FALSE</v>
      </c>
      <c r="AP885" s="67" t="str">
        <f t="shared" si="125"/>
        <v>FALSE</v>
      </c>
    </row>
    <row r="886" spans="2:42" x14ac:dyDescent="0.25">
      <c r="B886" s="174">
        <v>8913</v>
      </c>
      <c r="C886" s="6" t="str">
        <f t="shared" si="117"/>
        <v>Wabi Hill</v>
      </c>
      <c r="D886" s="4" t="s">
        <v>57</v>
      </c>
      <c r="E886" s="5" t="s">
        <v>62</v>
      </c>
      <c r="F886" s="5" t="s">
        <v>62</v>
      </c>
      <c r="G886" s="5" t="s">
        <v>2569</v>
      </c>
      <c r="H886" s="5" t="s">
        <v>2568</v>
      </c>
      <c r="I886" s="299"/>
      <c r="J886" s="346"/>
      <c r="K886" s="346"/>
      <c r="L886" s="346"/>
      <c r="M886" s="347"/>
      <c r="N886" s="1"/>
      <c r="O886" s="2"/>
      <c r="P886" s="194"/>
      <c r="Q886" s="343" t="str">
        <f t="shared" si="118"/>
        <v/>
      </c>
      <c r="R886" s="210" t="str">
        <f t="shared" si="119"/>
        <v/>
      </c>
      <c r="S886" s="211" t="str">
        <f t="shared" si="120"/>
        <v/>
      </c>
      <c r="T886" s="215"/>
      <c r="U886" s="213">
        <f t="shared" si="121"/>
        <v>0</v>
      </c>
      <c r="V886" s="217">
        <f t="shared" si="122"/>
        <v>0</v>
      </c>
      <c r="W886" s="215"/>
      <c r="X886" s="215"/>
      <c r="Y886" s="213" t="str">
        <f>IF(AB886="Y",COUNT(#REF!), "")</f>
        <v/>
      </c>
      <c r="Z886" s="32"/>
      <c r="AA886" s="66" t="s">
        <v>2335</v>
      </c>
      <c r="AB886" s="66" t="s">
        <v>72</v>
      </c>
      <c r="AC886" s="68">
        <v>55.67069</v>
      </c>
      <c r="AD886" s="68">
        <v>-121.532394</v>
      </c>
      <c r="AE886" s="65" t="s">
        <v>2336</v>
      </c>
      <c r="AF886" s="66">
        <v>8913</v>
      </c>
      <c r="AG886" s="66" t="s">
        <v>74</v>
      </c>
      <c r="AH886" s="66">
        <v>345</v>
      </c>
      <c r="AI886" s="66">
        <v>128</v>
      </c>
      <c r="AJ886" s="66" t="s">
        <v>57</v>
      </c>
      <c r="AK886" s="66" t="s">
        <v>62</v>
      </c>
      <c r="AL886" s="66" t="s">
        <v>57</v>
      </c>
      <c r="AM886" s="66" t="s">
        <v>63</v>
      </c>
      <c r="AN886" s="63" t="str">
        <f t="shared" si="123"/>
        <v>Wabi Hill</v>
      </c>
      <c r="AO886" s="67" t="str">
        <f t="shared" si="124"/>
        <v>FALSE</v>
      </c>
      <c r="AP886" s="67" t="str">
        <f t="shared" si="125"/>
        <v>FALSE</v>
      </c>
    </row>
    <row r="887" spans="2:42" x14ac:dyDescent="0.25">
      <c r="B887" s="174">
        <v>8914</v>
      </c>
      <c r="C887" s="6" t="str">
        <f t="shared" si="117"/>
        <v>Twidwell Bend</v>
      </c>
      <c r="D887" s="4" t="s">
        <v>57</v>
      </c>
      <c r="E887" s="5" t="s">
        <v>57</v>
      </c>
      <c r="F887" s="5" t="s">
        <v>62</v>
      </c>
      <c r="G887" s="5" t="s">
        <v>2569</v>
      </c>
      <c r="H887" s="5" t="s">
        <v>2568</v>
      </c>
      <c r="I887" s="299"/>
      <c r="J887" s="346"/>
      <c r="K887" s="346"/>
      <c r="L887" s="346"/>
      <c r="M887" s="347"/>
      <c r="N887" s="1"/>
      <c r="O887" s="2"/>
      <c r="P887" s="194"/>
      <c r="Q887" s="343" t="str">
        <f t="shared" si="118"/>
        <v/>
      </c>
      <c r="R887" s="210" t="str">
        <f t="shared" si="119"/>
        <v/>
      </c>
      <c r="S887" s="211" t="str">
        <f t="shared" si="120"/>
        <v/>
      </c>
      <c r="T887" s="215"/>
      <c r="U887" s="213">
        <f t="shared" si="121"/>
        <v>0</v>
      </c>
      <c r="V887" s="217">
        <f t="shared" si="122"/>
        <v>0</v>
      </c>
      <c r="W887" s="215"/>
      <c r="X887" s="215"/>
      <c r="Y887" s="213" t="str">
        <f>IF(AB887="Y",COUNT(#REF!), "")</f>
        <v/>
      </c>
      <c r="Z887" s="32"/>
      <c r="AA887" s="64" t="s">
        <v>2266</v>
      </c>
      <c r="AB887" s="66" t="s">
        <v>72</v>
      </c>
      <c r="AC887" s="65">
        <v>55.615495000000003</v>
      </c>
      <c r="AD887" s="65">
        <v>-121.57149699999999</v>
      </c>
      <c r="AE887" s="65" t="s">
        <v>2267</v>
      </c>
      <c r="AF887" s="64">
        <v>8914</v>
      </c>
      <c r="AG887" s="64" t="s">
        <v>74</v>
      </c>
      <c r="AH887" s="64">
        <v>21</v>
      </c>
      <c r="AI887" s="64">
        <v>8</v>
      </c>
      <c r="AJ887" s="64" t="s">
        <v>57</v>
      </c>
      <c r="AK887" s="64" t="s">
        <v>62</v>
      </c>
      <c r="AL887" s="66" t="s">
        <v>62</v>
      </c>
      <c r="AM887" s="66" t="s">
        <v>63</v>
      </c>
      <c r="AN887" s="63" t="str">
        <f t="shared" si="123"/>
        <v>Twidwell Bend</v>
      </c>
      <c r="AO887" s="67" t="str">
        <f t="shared" si="124"/>
        <v>FALSE</v>
      </c>
      <c r="AP887" s="67" t="str">
        <f t="shared" si="125"/>
        <v>FALSE</v>
      </c>
    </row>
    <row r="888" spans="2:42" x14ac:dyDescent="0.25">
      <c r="B888" s="174">
        <v>8915</v>
      </c>
      <c r="C888" s="6" t="str">
        <f t="shared" si="117"/>
        <v>East Pine</v>
      </c>
      <c r="D888" s="4" t="s">
        <v>57</v>
      </c>
      <c r="E888" s="5" t="s">
        <v>62</v>
      </c>
      <c r="F888" s="5" t="s">
        <v>62</v>
      </c>
      <c r="G888" s="5" t="s">
        <v>2569</v>
      </c>
      <c r="H888" s="5" t="s">
        <v>2568</v>
      </c>
      <c r="I888" s="299"/>
      <c r="J888" s="346"/>
      <c r="K888" s="346"/>
      <c r="L888" s="346"/>
      <c r="M888" s="347"/>
      <c r="N888" s="1"/>
      <c r="O888" s="2"/>
      <c r="P888" s="194"/>
      <c r="Q888" s="343" t="str">
        <f t="shared" si="118"/>
        <v/>
      </c>
      <c r="R888" s="210" t="str">
        <f t="shared" si="119"/>
        <v/>
      </c>
      <c r="S888" s="211" t="str">
        <f t="shared" si="120"/>
        <v/>
      </c>
      <c r="T888" s="215"/>
      <c r="U888" s="213">
        <f t="shared" si="121"/>
        <v>0</v>
      </c>
      <c r="V888" s="217">
        <f t="shared" si="122"/>
        <v>0</v>
      </c>
      <c r="W888" s="215"/>
      <c r="X888" s="215"/>
      <c r="Y888" s="213" t="str">
        <f>IF(AB888="Y",COUNT(#REF!), "")</f>
        <v/>
      </c>
      <c r="Z888" s="32"/>
      <c r="AA888" s="64" t="s">
        <v>683</v>
      </c>
      <c r="AB888" s="66" t="s">
        <v>72</v>
      </c>
      <c r="AC888" s="65">
        <v>55.716698999999998</v>
      </c>
      <c r="AD888" s="65">
        <v>-121.216701</v>
      </c>
      <c r="AE888" s="65" t="s">
        <v>684</v>
      </c>
      <c r="AF888" s="64">
        <v>8915</v>
      </c>
      <c r="AG888" s="64" t="s">
        <v>74</v>
      </c>
      <c r="AH888" s="64">
        <v>44</v>
      </c>
      <c r="AI888" s="64">
        <v>23</v>
      </c>
      <c r="AJ888" s="64" t="s">
        <v>57</v>
      </c>
      <c r="AK888" s="64" t="s">
        <v>62</v>
      </c>
      <c r="AL888" s="66" t="s">
        <v>57</v>
      </c>
      <c r="AM888" s="66" t="s">
        <v>63</v>
      </c>
      <c r="AN888" s="63" t="str">
        <f t="shared" si="123"/>
        <v>East Pine</v>
      </c>
      <c r="AO888" s="67" t="str">
        <f t="shared" si="124"/>
        <v>FALSE</v>
      </c>
      <c r="AP888" s="67" t="str">
        <f t="shared" si="125"/>
        <v>FALSE</v>
      </c>
    </row>
    <row r="889" spans="2:42" x14ac:dyDescent="0.25">
      <c r="B889" s="174">
        <v>8916</v>
      </c>
      <c r="C889" s="6" t="str">
        <f t="shared" si="117"/>
        <v>Arras</v>
      </c>
      <c r="D889" s="4" t="s">
        <v>57</v>
      </c>
      <c r="E889" s="5" t="s">
        <v>62</v>
      </c>
      <c r="F889" s="5" t="s">
        <v>62</v>
      </c>
      <c r="G889" s="5" t="s">
        <v>2569</v>
      </c>
      <c r="H889" s="5" t="s">
        <v>2568</v>
      </c>
      <c r="I889" s="299"/>
      <c r="J889" s="346"/>
      <c r="K889" s="346"/>
      <c r="L889" s="346"/>
      <c r="M889" s="347"/>
      <c r="N889" s="1"/>
      <c r="O889" s="2"/>
      <c r="P889" s="194"/>
      <c r="Q889" s="343" t="str">
        <f t="shared" si="118"/>
        <v/>
      </c>
      <c r="R889" s="210" t="str">
        <f t="shared" si="119"/>
        <v/>
      </c>
      <c r="S889" s="211" t="str">
        <f t="shared" si="120"/>
        <v/>
      </c>
      <c r="T889" s="215"/>
      <c r="U889" s="213">
        <f t="shared" si="121"/>
        <v>0</v>
      </c>
      <c r="V889" s="217">
        <f t="shared" si="122"/>
        <v>0</v>
      </c>
      <c r="W889" s="215"/>
      <c r="X889" s="215"/>
      <c r="Y889" s="213" t="str">
        <f>IF(AB889="Y",COUNT(#REF!), "")</f>
        <v/>
      </c>
      <c r="Z889" s="32"/>
      <c r="AA889" s="66" t="s">
        <v>156</v>
      </c>
      <c r="AB889" s="66" t="s">
        <v>72</v>
      </c>
      <c r="AC889" s="68">
        <v>55.753518999999997</v>
      </c>
      <c r="AD889" s="68">
        <v>-120.525783</v>
      </c>
      <c r="AE889" s="65" t="s">
        <v>157</v>
      </c>
      <c r="AF889" s="66">
        <v>8916</v>
      </c>
      <c r="AG889" s="66" t="s">
        <v>74</v>
      </c>
      <c r="AH889" s="66">
        <v>199</v>
      </c>
      <c r="AI889" s="66">
        <v>71</v>
      </c>
      <c r="AJ889" s="66" t="s">
        <v>57</v>
      </c>
      <c r="AK889" s="66" t="s">
        <v>62</v>
      </c>
      <c r="AL889" s="66" t="s">
        <v>57</v>
      </c>
      <c r="AM889" s="66" t="s">
        <v>63</v>
      </c>
      <c r="AN889" s="63" t="str">
        <f t="shared" si="123"/>
        <v>Arras</v>
      </c>
      <c r="AO889" s="67" t="str">
        <f t="shared" si="124"/>
        <v>FALSE</v>
      </c>
      <c r="AP889" s="67" t="str">
        <f t="shared" si="125"/>
        <v>FALSE</v>
      </c>
    </row>
    <row r="890" spans="2:42" x14ac:dyDescent="0.25">
      <c r="B890" s="174">
        <v>8917</v>
      </c>
      <c r="C890" s="6" t="str">
        <f t="shared" si="117"/>
        <v>Groundbirch</v>
      </c>
      <c r="D890" s="4" t="s">
        <v>57</v>
      </c>
      <c r="E890" s="5" t="s">
        <v>57</v>
      </c>
      <c r="F890" s="5" t="s">
        <v>62</v>
      </c>
      <c r="G890" s="5" t="s">
        <v>2569</v>
      </c>
      <c r="H890" s="5" t="s">
        <v>2568</v>
      </c>
      <c r="I890" s="299"/>
      <c r="J890" s="346"/>
      <c r="K890" s="346"/>
      <c r="L890" s="346"/>
      <c r="M890" s="347"/>
      <c r="N890" s="1"/>
      <c r="O890" s="2"/>
      <c r="P890" s="194"/>
      <c r="Q890" s="343" t="str">
        <f t="shared" si="118"/>
        <v/>
      </c>
      <c r="R890" s="210" t="str">
        <f t="shared" si="119"/>
        <v/>
      </c>
      <c r="S890" s="211" t="str">
        <f t="shared" si="120"/>
        <v/>
      </c>
      <c r="T890" s="215"/>
      <c r="U890" s="213">
        <f t="shared" si="121"/>
        <v>0</v>
      </c>
      <c r="V890" s="217">
        <f t="shared" si="122"/>
        <v>0</v>
      </c>
      <c r="W890" s="215"/>
      <c r="X890" s="215"/>
      <c r="Y890" s="213" t="str">
        <f>IF(AB890="Y",COUNT(#REF!), "")</f>
        <v/>
      </c>
      <c r="Z890" s="32"/>
      <c r="AA890" s="64" t="s">
        <v>907</v>
      </c>
      <c r="AB890" s="64" t="s">
        <v>72</v>
      </c>
      <c r="AC890" s="65">
        <v>55.779964</v>
      </c>
      <c r="AD890" s="65">
        <v>-120.923326</v>
      </c>
      <c r="AE890" s="65" t="s">
        <v>908</v>
      </c>
      <c r="AF890" s="64">
        <v>8917</v>
      </c>
      <c r="AG890" s="64" t="s">
        <v>74</v>
      </c>
      <c r="AH890" s="64">
        <v>45</v>
      </c>
      <c r="AI890" s="64">
        <v>23</v>
      </c>
      <c r="AJ890" s="64" t="s">
        <v>57</v>
      </c>
      <c r="AK890" s="64" t="s">
        <v>62</v>
      </c>
      <c r="AL890" s="66" t="s">
        <v>62</v>
      </c>
      <c r="AM890" s="66" t="s">
        <v>63</v>
      </c>
      <c r="AN890" s="63" t="str">
        <f t="shared" si="123"/>
        <v>Groundbirch</v>
      </c>
      <c r="AO890" s="67" t="str">
        <f t="shared" si="124"/>
        <v>FALSE</v>
      </c>
      <c r="AP890" s="67" t="str">
        <f t="shared" si="125"/>
        <v>FALSE</v>
      </c>
    </row>
    <row r="891" spans="2:42" x14ac:dyDescent="0.25">
      <c r="B891" s="174">
        <v>8918</v>
      </c>
      <c r="C891" s="6" t="str">
        <f t="shared" si="117"/>
        <v>Sunset Prairie</v>
      </c>
      <c r="D891" s="4" t="s">
        <v>57</v>
      </c>
      <c r="E891" s="5" t="s">
        <v>62</v>
      </c>
      <c r="F891" s="5" t="s">
        <v>62</v>
      </c>
      <c r="G891" s="5" t="s">
        <v>2569</v>
      </c>
      <c r="H891" s="5" t="s">
        <v>2568</v>
      </c>
      <c r="I891" s="299"/>
      <c r="J891" s="346"/>
      <c r="K891" s="346"/>
      <c r="L891" s="346"/>
      <c r="M891" s="347"/>
      <c r="N891" s="1"/>
      <c r="O891" s="2"/>
      <c r="P891" s="194"/>
      <c r="Q891" s="343" t="str">
        <f t="shared" si="118"/>
        <v/>
      </c>
      <c r="R891" s="210" t="str">
        <f t="shared" si="119"/>
        <v/>
      </c>
      <c r="S891" s="211" t="str">
        <f t="shared" si="120"/>
        <v/>
      </c>
      <c r="T891" s="215"/>
      <c r="U891" s="213">
        <f t="shared" si="121"/>
        <v>0</v>
      </c>
      <c r="V891" s="217">
        <f t="shared" si="122"/>
        <v>0</v>
      </c>
      <c r="W891" s="215"/>
      <c r="X891" s="215"/>
      <c r="Y891" s="213" t="str">
        <f>IF(AB891="Y",COUNT(#REF!), "")</f>
        <v/>
      </c>
      <c r="Z891" s="32"/>
      <c r="AA891" s="66" t="s">
        <v>2123</v>
      </c>
      <c r="AB891" s="66" t="s">
        <v>72</v>
      </c>
      <c r="AC891" s="68">
        <v>55.839742999999999</v>
      </c>
      <c r="AD891" s="68">
        <v>-120.763988</v>
      </c>
      <c r="AE891" s="65" t="s">
        <v>2124</v>
      </c>
      <c r="AF891" s="66">
        <v>8918</v>
      </c>
      <c r="AG891" s="66" t="s">
        <v>74</v>
      </c>
      <c r="AH891" s="66">
        <v>28</v>
      </c>
      <c r="AI891" s="66">
        <v>16</v>
      </c>
      <c r="AJ891" s="66" t="s">
        <v>57</v>
      </c>
      <c r="AK891" s="66" t="s">
        <v>62</v>
      </c>
      <c r="AL891" s="66" t="s">
        <v>62</v>
      </c>
      <c r="AM891" s="66" t="s">
        <v>63</v>
      </c>
      <c r="AN891" s="63" t="str">
        <f t="shared" si="123"/>
        <v>Sunset Prairie</v>
      </c>
      <c r="AO891" s="67" t="str">
        <f t="shared" si="124"/>
        <v>FALSE</v>
      </c>
      <c r="AP891" s="67" t="str">
        <f t="shared" si="125"/>
        <v>FALSE</v>
      </c>
    </row>
    <row r="892" spans="2:42" x14ac:dyDescent="0.25">
      <c r="B892" s="174">
        <v>8919</v>
      </c>
      <c r="C892" s="6" t="str">
        <f t="shared" si="117"/>
        <v>Progress</v>
      </c>
      <c r="D892" s="4" t="s">
        <v>57</v>
      </c>
      <c r="E892" s="5" t="s">
        <v>62</v>
      </c>
      <c r="F892" s="5" t="s">
        <v>62</v>
      </c>
      <c r="G892" s="5" t="s">
        <v>2569</v>
      </c>
      <c r="H892" s="5" t="s">
        <v>2568</v>
      </c>
      <c r="I892" s="299"/>
      <c r="J892" s="346"/>
      <c r="K892" s="346"/>
      <c r="L892" s="346"/>
      <c r="M892" s="347"/>
      <c r="N892" s="1"/>
      <c r="O892" s="2"/>
      <c r="P892" s="194"/>
      <c r="Q892" s="343" t="str">
        <f t="shared" si="118"/>
        <v/>
      </c>
      <c r="R892" s="210" t="str">
        <f t="shared" si="119"/>
        <v/>
      </c>
      <c r="S892" s="211" t="str">
        <f t="shared" si="120"/>
        <v/>
      </c>
      <c r="T892" s="215"/>
      <c r="U892" s="213">
        <f t="shared" si="121"/>
        <v>0</v>
      </c>
      <c r="V892" s="217">
        <f t="shared" si="122"/>
        <v>0</v>
      </c>
      <c r="W892" s="215"/>
      <c r="X892" s="215"/>
      <c r="Y892" s="213" t="str">
        <f>IF(AB892="Y",COUNT(#REF!), "")</f>
        <v/>
      </c>
      <c r="Z892" s="32"/>
      <c r="AA892" s="64" t="s">
        <v>1712</v>
      </c>
      <c r="AB892" s="64" t="s">
        <v>72</v>
      </c>
      <c r="AC892" s="65">
        <v>55.781706999999997</v>
      </c>
      <c r="AD892" s="65">
        <v>-120.71619200000001</v>
      </c>
      <c r="AE892" s="65" t="s">
        <v>1713</v>
      </c>
      <c r="AF892" s="64">
        <v>8919</v>
      </c>
      <c r="AG892" s="64" t="s">
        <v>74</v>
      </c>
      <c r="AH892" s="64">
        <v>73</v>
      </c>
      <c r="AI892" s="64">
        <v>29</v>
      </c>
      <c r="AJ892" s="64" t="s">
        <v>57</v>
      </c>
      <c r="AK892" s="64" t="s">
        <v>57</v>
      </c>
      <c r="AL892" s="66" t="s">
        <v>62</v>
      </c>
      <c r="AM892" s="66" t="s">
        <v>63</v>
      </c>
      <c r="AN892" s="63" t="str">
        <f t="shared" si="123"/>
        <v>Progress</v>
      </c>
      <c r="AO892" s="67" t="str">
        <f t="shared" si="124"/>
        <v>FALSE</v>
      </c>
      <c r="AP892" s="67" t="str">
        <f t="shared" si="125"/>
        <v>FALSE</v>
      </c>
    </row>
    <row r="893" spans="2:42" x14ac:dyDescent="0.25">
      <c r="B893" s="174">
        <v>8920</v>
      </c>
      <c r="C893" s="6" t="str">
        <f t="shared" si="117"/>
        <v>Willow Valley</v>
      </c>
      <c r="D893" s="4" t="s">
        <v>57</v>
      </c>
      <c r="E893" s="5" t="s">
        <v>57</v>
      </c>
      <c r="F893" s="5" t="s">
        <v>62</v>
      </c>
      <c r="G893" s="5" t="s">
        <v>2569</v>
      </c>
      <c r="H893" s="5" t="s">
        <v>2568</v>
      </c>
      <c r="I893" s="299"/>
      <c r="J893" s="346"/>
      <c r="K893" s="346"/>
      <c r="L893" s="346"/>
      <c r="M893" s="347"/>
      <c r="N893" s="1"/>
      <c r="O893" s="2"/>
      <c r="P893" s="194"/>
      <c r="Q893" s="343" t="str">
        <f t="shared" si="118"/>
        <v/>
      </c>
      <c r="R893" s="210" t="str">
        <f t="shared" si="119"/>
        <v/>
      </c>
      <c r="S893" s="211" t="str">
        <f t="shared" si="120"/>
        <v/>
      </c>
      <c r="T893" s="215"/>
      <c r="U893" s="213">
        <f t="shared" si="121"/>
        <v>0</v>
      </c>
      <c r="V893" s="217">
        <f t="shared" si="122"/>
        <v>0</v>
      </c>
      <c r="W893" s="215"/>
      <c r="X893" s="215"/>
      <c r="Y893" s="213" t="str">
        <f>IF(AB893="Y",COUNT(#REF!), "")</f>
        <v/>
      </c>
      <c r="Z893" s="32"/>
      <c r="AA893" s="66" t="s">
        <v>2418</v>
      </c>
      <c r="AB893" s="66" t="s">
        <v>72</v>
      </c>
      <c r="AC893" s="68">
        <v>55.856301999999999</v>
      </c>
      <c r="AD893" s="68">
        <v>-120.87152500000001</v>
      </c>
      <c r="AE893" s="65" t="s">
        <v>2419</v>
      </c>
      <c r="AF893" s="66">
        <v>8920</v>
      </c>
      <c r="AG893" s="66" t="s">
        <v>74</v>
      </c>
      <c r="AH893" s="66">
        <v>26</v>
      </c>
      <c r="AI893" s="66">
        <v>16</v>
      </c>
      <c r="AJ893" s="66" t="s">
        <v>57</v>
      </c>
      <c r="AK893" s="66" t="s">
        <v>62</v>
      </c>
      <c r="AL893" s="66" t="s">
        <v>62</v>
      </c>
      <c r="AM893" s="66" t="s">
        <v>63</v>
      </c>
      <c r="AN893" s="63" t="str">
        <f t="shared" si="123"/>
        <v>Willow Valley</v>
      </c>
      <c r="AO893" s="67" t="str">
        <f t="shared" si="124"/>
        <v>FALSE</v>
      </c>
      <c r="AP893" s="67" t="str">
        <f t="shared" si="125"/>
        <v>FALSE</v>
      </c>
    </row>
    <row r="894" spans="2:42" x14ac:dyDescent="0.25">
      <c r="B894" s="174">
        <v>8922</v>
      </c>
      <c r="C894" s="6" t="str">
        <f t="shared" si="117"/>
        <v>Moberly Lake</v>
      </c>
      <c r="D894" s="4" t="s">
        <v>57</v>
      </c>
      <c r="E894" s="5" t="s">
        <v>57</v>
      </c>
      <c r="F894" s="5" t="s">
        <v>62</v>
      </c>
      <c r="G894" s="5" t="s">
        <v>2569</v>
      </c>
      <c r="H894" s="5" t="s">
        <v>2568</v>
      </c>
      <c r="I894" s="299"/>
      <c r="J894" s="346"/>
      <c r="K894" s="346"/>
      <c r="L894" s="346"/>
      <c r="M894" s="347"/>
      <c r="N894" s="1"/>
      <c r="O894" s="2"/>
      <c r="P894" s="194"/>
      <c r="Q894" s="343" t="str">
        <f t="shared" si="118"/>
        <v/>
      </c>
      <c r="R894" s="210" t="str">
        <f t="shared" si="119"/>
        <v/>
      </c>
      <c r="S894" s="211" t="str">
        <f t="shared" si="120"/>
        <v/>
      </c>
      <c r="T894" s="215"/>
      <c r="U894" s="213">
        <f t="shared" si="121"/>
        <v>0</v>
      </c>
      <c r="V894" s="217">
        <f t="shared" si="122"/>
        <v>0</v>
      </c>
      <c r="W894" s="215"/>
      <c r="X894" s="215"/>
      <c r="Y894" s="213" t="str">
        <f>IF(AB894="Y",COUNT(#REF!), "")</f>
        <v/>
      </c>
      <c r="Z894" s="32"/>
      <c r="AA894" s="64" t="s">
        <v>1394</v>
      </c>
      <c r="AB894" s="66" t="s">
        <v>72</v>
      </c>
      <c r="AC894" s="65">
        <v>55.833345000000001</v>
      </c>
      <c r="AD894" s="65">
        <v>-121.758464</v>
      </c>
      <c r="AE894" s="65" t="s">
        <v>1395</v>
      </c>
      <c r="AF894" s="64">
        <v>8922</v>
      </c>
      <c r="AG894" s="64" t="s">
        <v>74</v>
      </c>
      <c r="AH894" s="64">
        <v>102</v>
      </c>
      <c r="AI894" s="64">
        <v>88</v>
      </c>
      <c r="AJ894" s="64" t="s">
        <v>57</v>
      </c>
      <c r="AK894" s="64" t="s">
        <v>62</v>
      </c>
      <c r="AL894" s="66" t="s">
        <v>57</v>
      </c>
      <c r="AM894" s="66" t="s">
        <v>63</v>
      </c>
      <c r="AN894" s="63" t="str">
        <f t="shared" si="123"/>
        <v>Moberly Lake</v>
      </c>
      <c r="AO894" s="67" t="str">
        <f t="shared" si="124"/>
        <v>FALSE</v>
      </c>
      <c r="AP894" s="67" t="str">
        <f t="shared" si="125"/>
        <v>FALSE</v>
      </c>
    </row>
    <row r="895" spans="2:42" x14ac:dyDescent="0.25">
      <c r="B895" s="174">
        <v>8924</v>
      </c>
      <c r="C895" s="6" t="str">
        <f t="shared" si="117"/>
        <v>Hudson's Hope</v>
      </c>
      <c r="D895" s="4" t="s">
        <v>62</v>
      </c>
      <c r="E895" s="5" t="s">
        <v>62</v>
      </c>
      <c r="F895" s="5" t="s">
        <v>62</v>
      </c>
      <c r="G895" s="5" t="s">
        <v>2569</v>
      </c>
      <c r="H895" s="5" t="s">
        <v>2568</v>
      </c>
      <c r="I895" s="299"/>
      <c r="J895" s="346"/>
      <c r="K895" s="346"/>
      <c r="L895" s="346"/>
      <c r="M895" s="347"/>
      <c r="N895" s="1"/>
      <c r="O895" s="2"/>
      <c r="P895" s="194"/>
      <c r="Q895" s="343" t="str">
        <f t="shared" si="118"/>
        <v/>
      </c>
      <c r="R895" s="210" t="str">
        <f t="shared" si="119"/>
        <v/>
      </c>
      <c r="S895" s="211" t="str">
        <f t="shared" si="120"/>
        <v/>
      </c>
      <c r="T895" s="215"/>
      <c r="U895" s="213">
        <f t="shared" si="121"/>
        <v>0</v>
      </c>
      <c r="V895" s="217">
        <f t="shared" si="122"/>
        <v>0</v>
      </c>
      <c r="W895" s="215"/>
      <c r="X895" s="215"/>
      <c r="Y895" s="213" t="str">
        <f>IF(AB895="Y",COUNT(#REF!), "")</f>
        <v/>
      </c>
      <c r="Z895" s="32"/>
      <c r="AA895" s="66" t="s">
        <v>1005</v>
      </c>
      <c r="AB895" s="64" t="s">
        <v>72</v>
      </c>
      <c r="AC895" s="68">
        <v>56.031944000000003</v>
      </c>
      <c r="AD895" s="68">
        <v>-121.906943</v>
      </c>
      <c r="AE895" s="65" t="s">
        <v>1006</v>
      </c>
      <c r="AF895" s="66">
        <v>8924</v>
      </c>
      <c r="AG895" s="66" t="s">
        <v>74</v>
      </c>
      <c r="AH895" s="66">
        <v>464</v>
      </c>
      <c r="AI895" s="66">
        <v>257</v>
      </c>
      <c r="AJ895" s="66" t="s">
        <v>62</v>
      </c>
      <c r="AK895" s="66" t="s">
        <v>57</v>
      </c>
      <c r="AL895" s="66" t="s">
        <v>57</v>
      </c>
      <c r="AM895" s="66" t="s">
        <v>63</v>
      </c>
      <c r="AN895" s="63" t="str">
        <f t="shared" si="123"/>
        <v>Hudson's Hope</v>
      </c>
      <c r="AO895" s="67" t="str">
        <f t="shared" si="124"/>
        <v>FALSE</v>
      </c>
      <c r="AP895" s="67" t="str">
        <f t="shared" si="125"/>
        <v>FALSE</v>
      </c>
    </row>
    <row r="896" spans="2:42" x14ac:dyDescent="0.25">
      <c r="B896" s="174">
        <v>8925</v>
      </c>
      <c r="C896" s="6" t="str">
        <f t="shared" si="117"/>
        <v>Attachie</v>
      </c>
      <c r="D896" s="4" t="s">
        <v>57</v>
      </c>
      <c r="E896" s="5" t="s">
        <v>57</v>
      </c>
      <c r="F896" s="5" t="s">
        <v>62</v>
      </c>
      <c r="G896" s="5" t="s">
        <v>2569</v>
      </c>
      <c r="H896" s="5" t="s">
        <v>2568</v>
      </c>
      <c r="I896" s="299"/>
      <c r="J896" s="346"/>
      <c r="K896" s="346"/>
      <c r="L896" s="346"/>
      <c r="M896" s="347"/>
      <c r="N896" s="1"/>
      <c r="O896" s="2"/>
      <c r="P896" s="194"/>
      <c r="Q896" s="343" t="str">
        <f t="shared" si="118"/>
        <v/>
      </c>
      <c r="R896" s="210" t="str">
        <f t="shared" si="119"/>
        <v/>
      </c>
      <c r="S896" s="211" t="str">
        <f t="shared" si="120"/>
        <v/>
      </c>
      <c r="T896" s="215"/>
      <c r="U896" s="213">
        <f t="shared" si="121"/>
        <v>0</v>
      </c>
      <c r="V896" s="217">
        <f t="shared" si="122"/>
        <v>0</v>
      </c>
      <c r="W896" s="215"/>
      <c r="X896" s="215"/>
      <c r="Y896" s="213" t="str">
        <f>IF(AB896="Y",COUNT(#REF!), "")</f>
        <v/>
      </c>
      <c r="Z896" s="32"/>
      <c r="AA896" s="66" t="s">
        <v>171</v>
      </c>
      <c r="AB896" s="66" t="s">
        <v>72</v>
      </c>
      <c r="AC896" s="68">
        <v>56.220478</v>
      </c>
      <c r="AD896" s="68">
        <v>-121.423331</v>
      </c>
      <c r="AE896" s="65" t="s">
        <v>172</v>
      </c>
      <c r="AF896" s="66">
        <v>8925</v>
      </c>
      <c r="AG896" s="66" t="s">
        <v>74</v>
      </c>
      <c r="AH896" s="66">
        <v>5</v>
      </c>
      <c r="AI896" s="66">
        <v>2</v>
      </c>
      <c r="AJ896" s="66" t="s">
        <v>57</v>
      </c>
      <c r="AK896" s="66" t="s">
        <v>62</v>
      </c>
      <c r="AL896" s="66" t="s">
        <v>57</v>
      </c>
      <c r="AM896" s="66" t="s">
        <v>63</v>
      </c>
      <c r="AN896" s="63" t="str">
        <f t="shared" si="123"/>
        <v>Attachie</v>
      </c>
      <c r="AO896" s="67" t="str">
        <f t="shared" si="124"/>
        <v>FALSE</v>
      </c>
      <c r="AP896" s="67" t="str">
        <f t="shared" si="125"/>
        <v>FALSE</v>
      </c>
    </row>
    <row r="897" spans="2:42" x14ac:dyDescent="0.25">
      <c r="B897" s="174">
        <v>8926</v>
      </c>
      <c r="C897" s="6" t="str">
        <f t="shared" si="117"/>
        <v>Bear Flat</v>
      </c>
      <c r="D897" s="4" t="s">
        <v>57</v>
      </c>
      <c r="E897" s="5" t="s">
        <v>57</v>
      </c>
      <c r="F897" s="5" t="s">
        <v>62</v>
      </c>
      <c r="G897" s="5" t="s">
        <v>2569</v>
      </c>
      <c r="H897" s="5" t="s">
        <v>2568</v>
      </c>
      <c r="I897" s="299"/>
      <c r="J897" s="346"/>
      <c r="K897" s="346"/>
      <c r="L897" s="346"/>
      <c r="M897" s="347"/>
      <c r="N897" s="1"/>
      <c r="O897" s="2"/>
      <c r="P897" s="194"/>
      <c r="Q897" s="343" t="str">
        <f t="shared" si="118"/>
        <v/>
      </c>
      <c r="R897" s="210" t="str">
        <f t="shared" si="119"/>
        <v/>
      </c>
      <c r="S897" s="211" t="str">
        <f t="shared" si="120"/>
        <v/>
      </c>
      <c r="T897" s="215"/>
      <c r="U897" s="213">
        <f t="shared" si="121"/>
        <v>0</v>
      </c>
      <c r="V897" s="217">
        <f t="shared" si="122"/>
        <v>0</v>
      </c>
      <c r="W897" s="215"/>
      <c r="X897" s="215"/>
      <c r="Y897" s="213" t="str">
        <f>IF(AB897="Y",COUNT(#REF!), "")</f>
        <v/>
      </c>
      <c r="Z897" s="32"/>
      <c r="AA897" s="64" t="s">
        <v>205</v>
      </c>
      <c r="AB897" s="64" t="s">
        <v>72</v>
      </c>
      <c r="AC897" s="65">
        <v>56.274045999999998</v>
      </c>
      <c r="AD897" s="65">
        <v>-121.230744</v>
      </c>
      <c r="AE897" s="65" t="s">
        <v>206</v>
      </c>
      <c r="AF897" s="64">
        <v>8926</v>
      </c>
      <c r="AG897" s="64" t="s">
        <v>74</v>
      </c>
      <c r="AH897" s="64">
        <v>3</v>
      </c>
      <c r="AI897" s="64">
        <v>1</v>
      </c>
      <c r="AJ897" s="64" t="s">
        <v>57</v>
      </c>
      <c r="AK897" s="64" t="s">
        <v>62</v>
      </c>
      <c r="AL897" s="66" t="s">
        <v>57</v>
      </c>
      <c r="AM897" s="66" t="s">
        <v>63</v>
      </c>
      <c r="AN897" s="63" t="str">
        <f t="shared" si="123"/>
        <v>Bear Flat</v>
      </c>
      <c r="AO897" s="67" t="str">
        <f t="shared" si="124"/>
        <v>FALSE</v>
      </c>
      <c r="AP897" s="67" t="str">
        <f t="shared" si="125"/>
        <v>FALSE</v>
      </c>
    </row>
    <row r="898" spans="2:42" x14ac:dyDescent="0.25">
      <c r="B898" s="174">
        <v>8927</v>
      </c>
      <c r="C898" s="6" t="str">
        <f t="shared" si="117"/>
        <v>Farrell Creek</v>
      </c>
      <c r="D898" s="4" t="s">
        <v>57</v>
      </c>
      <c r="E898" s="5" t="s">
        <v>57</v>
      </c>
      <c r="F898" s="5" t="s">
        <v>62</v>
      </c>
      <c r="G898" s="5" t="s">
        <v>2569</v>
      </c>
      <c r="H898" s="5" t="s">
        <v>2568</v>
      </c>
      <c r="I898" s="299"/>
      <c r="J898" s="346"/>
      <c r="K898" s="346"/>
      <c r="L898" s="346"/>
      <c r="M898" s="347"/>
      <c r="N898" s="1"/>
      <c r="O898" s="2"/>
      <c r="P898" s="194"/>
      <c r="Q898" s="343" t="str">
        <f t="shared" si="118"/>
        <v/>
      </c>
      <c r="R898" s="210" t="str">
        <f t="shared" si="119"/>
        <v/>
      </c>
      <c r="S898" s="211" t="str">
        <f t="shared" si="120"/>
        <v/>
      </c>
      <c r="T898" s="215"/>
      <c r="U898" s="213">
        <f t="shared" si="121"/>
        <v>0</v>
      </c>
      <c r="V898" s="217">
        <f t="shared" si="122"/>
        <v>0</v>
      </c>
      <c r="W898" s="215"/>
      <c r="X898" s="215"/>
      <c r="Y898" s="213" t="str">
        <f>IF(AB898="Y",COUNT(#REF!), "")</f>
        <v/>
      </c>
      <c r="Z898" s="32"/>
      <c r="AA898" s="66" t="s">
        <v>756</v>
      </c>
      <c r="AB898" s="66" t="s">
        <v>72</v>
      </c>
      <c r="AC898" s="68">
        <v>56.122756000000003</v>
      </c>
      <c r="AD898" s="68">
        <v>-121.737926</v>
      </c>
      <c r="AE898" s="65" t="s">
        <v>757</v>
      </c>
      <c r="AF898" s="66">
        <v>8927</v>
      </c>
      <c r="AG898" s="66" t="s">
        <v>74</v>
      </c>
      <c r="AH898" s="66">
        <v>4</v>
      </c>
      <c r="AI898" s="66">
        <v>2</v>
      </c>
      <c r="AJ898" s="66" t="s">
        <v>57</v>
      </c>
      <c r="AK898" s="66" t="s">
        <v>62</v>
      </c>
      <c r="AL898" s="66" t="s">
        <v>57</v>
      </c>
      <c r="AM898" s="66" t="s">
        <v>63</v>
      </c>
      <c r="AN898" s="63" t="str">
        <f t="shared" si="123"/>
        <v>Farrell Creek</v>
      </c>
      <c r="AO898" s="67" t="str">
        <f t="shared" si="124"/>
        <v>FALSE</v>
      </c>
      <c r="AP898" s="67" t="str">
        <f t="shared" si="125"/>
        <v>FALSE</v>
      </c>
    </row>
    <row r="899" spans="2:42" x14ac:dyDescent="0.25">
      <c r="B899" s="174">
        <v>8928</v>
      </c>
      <c r="C899" s="6" t="str">
        <f t="shared" si="117"/>
        <v>Mile 62 1/2</v>
      </c>
      <c r="D899" s="4" t="s">
        <v>57</v>
      </c>
      <c r="E899" s="5" t="s">
        <v>57</v>
      </c>
      <c r="F899" s="5" t="s">
        <v>62</v>
      </c>
      <c r="G899" s="5" t="s">
        <v>2569</v>
      </c>
      <c r="H899" s="5" t="s">
        <v>2568</v>
      </c>
      <c r="I899" s="299"/>
      <c r="J899" s="346"/>
      <c r="K899" s="346"/>
      <c r="L899" s="346"/>
      <c r="M899" s="347"/>
      <c r="N899" s="1"/>
      <c r="O899" s="2"/>
      <c r="P899" s="194"/>
      <c r="Q899" s="343" t="str">
        <f t="shared" si="118"/>
        <v/>
      </c>
      <c r="R899" s="210" t="str">
        <f t="shared" si="119"/>
        <v/>
      </c>
      <c r="S899" s="211" t="str">
        <f t="shared" si="120"/>
        <v/>
      </c>
      <c r="T899" s="215"/>
      <c r="U899" s="213">
        <f t="shared" si="121"/>
        <v>0</v>
      </c>
      <c r="V899" s="217">
        <f t="shared" si="122"/>
        <v>0</v>
      </c>
      <c r="W899" s="215"/>
      <c r="X899" s="215"/>
      <c r="Y899" s="213" t="str">
        <f>IF(AB899="Y",COUNT(#REF!), "")</f>
        <v/>
      </c>
      <c r="Z899" s="32"/>
      <c r="AA899" s="66" t="s">
        <v>1376</v>
      </c>
      <c r="AB899" s="66" t="s">
        <v>72</v>
      </c>
      <c r="AC899" s="68">
        <v>56.408378999999996</v>
      </c>
      <c r="AD899" s="68">
        <v>-121.157301</v>
      </c>
      <c r="AE899" s="65" t="s">
        <v>1377</v>
      </c>
      <c r="AF899" s="66">
        <v>8928</v>
      </c>
      <c r="AG899" s="66" t="s">
        <v>74</v>
      </c>
      <c r="AH899" s="66">
        <v>185</v>
      </c>
      <c r="AI899" s="66">
        <v>71</v>
      </c>
      <c r="AJ899" s="66" t="s">
        <v>57</v>
      </c>
      <c r="AK899" s="66" t="s">
        <v>62</v>
      </c>
      <c r="AL899" s="66" t="s">
        <v>57</v>
      </c>
      <c r="AM899" s="66" t="s">
        <v>63</v>
      </c>
      <c r="AN899" s="63" t="str">
        <f t="shared" si="123"/>
        <v>Mile 62 1/2</v>
      </c>
      <c r="AO899" s="67" t="str">
        <f t="shared" si="124"/>
        <v>FALSE</v>
      </c>
      <c r="AP899" s="67" t="str">
        <f t="shared" si="125"/>
        <v>FALSE</v>
      </c>
    </row>
    <row r="900" spans="2:42" x14ac:dyDescent="0.25">
      <c r="B900" s="174">
        <v>8929</v>
      </c>
      <c r="C900" s="6" t="str">
        <f t="shared" si="117"/>
        <v>Charlie Lake</v>
      </c>
      <c r="D900" s="4" t="s">
        <v>62</v>
      </c>
      <c r="E900" s="5" t="s">
        <v>62</v>
      </c>
      <c r="F900" s="5" t="s">
        <v>62</v>
      </c>
      <c r="G900" s="5" t="s">
        <v>2569</v>
      </c>
      <c r="H900" s="5" t="s">
        <v>2568</v>
      </c>
      <c r="I900" s="299"/>
      <c r="J900" s="346"/>
      <c r="K900" s="346"/>
      <c r="L900" s="346"/>
      <c r="M900" s="347"/>
      <c r="N900" s="1"/>
      <c r="O900" s="2"/>
      <c r="P900" s="194"/>
      <c r="Q900" s="343" t="str">
        <f t="shared" si="118"/>
        <v/>
      </c>
      <c r="R900" s="210" t="str">
        <f t="shared" si="119"/>
        <v/>
      </c>
      <c r="S900" s="211" t="str">
        <f t="shared" si="120"/>
        <v/>
      </c>
      <c r="T900" s="215"/>
      <c r="U900" s="213">
        <f t="shared" si="121"/>
        <v>0</v>
      </c>
      <c r="V900" s="217">
        <f t="shared" si="122"/>
        <v>0</v>
      </c>
      <c r="W900" s="215"/>
      <c r="X900" s="215"/>
      <c r="Y900" s="213" t="str">
        <f>IF(AB900="Y",COUNT(#REF!), "")</f>
        <v/>
      </c>
      <c r="Z900" s="32"/>
      <c r="AA900" s="66" t="s">
        <v>439</v>
      </c>
      <c r="AB900" s="64" t="s">
        <v>72</v>
      </c>
      <c r="AC900" s="68">
        <v>56.297401000000001</v>
      </c>
      <c r="AD900" s="68">
        <v>-120.985399</v>
      </c>
      <c r="AE900" s="65" t="s">
        <v>440</v>
      </c>
      <c r="AF900" s="66">
        <v>8929</v>
      </c>
      <c r="AG900" s="66" t="s">
        <v>74</v>
      </c>
      <c r="AH900" s="66">
        <v>1138</v>
      </c>
      <c r="AI900" s="66">
        <v>448</v>
      </c>
      <c r="AJ900" s="66" t="s">
        <v>62</v>
      </c>
      <c r="AK900" s="66" t="s">
        <v>57</v>
      </c>
      <c r="AL900" s="66" t="s">
        <v>57</v>
      </c>
      <c r="AM900" s="66" t="s">
        <v>63</v>
      </c>
      <c r="AN900" s="63" t="str">
        <f t="shared" si="123"/>
        <v>Charlie Lake</v>
      </c>
      <c r="AO900" s="67" t="str">
        <f t="shared" si="124"/>
        <v>FALSE</v>
      </c>
      <c r="AP900" s="67" t="str">
        <f t="shared" si="125"/>
        <v>FALSE</v>
      </c>
    </row>
    <row r="901" spans="2:42" x14ac:dyDescent="0.25">
      <c r="B901" s="174">
        <v>8930</v>
      </c>
      <c r="C901" s="6" t="str">
        <f t="shared" si="117"/>
        <v>Clairmont</v>
      </c>
      <c r="D901" s="4" t="s">
        <v>62</v>
      </c>
      <c r="E901" s="5" t="s">
        <v>62</v>
      </c>
      <c r="F901" s="5" t="s">
        <v>62</v>
      </c>
      <c r="G901" s="5" t="s">
        <v>2569</v>
      </c>
      <c r="H901" s="5" t="s">
        <v>2568</v>
      </c>
      <c r="I901" s="299"/>
      <c r="J901" s="346"/>
      <c r="K901" s="346"/>
      <c r="L901" s="346"/>
      <c r="M901" s="347"/>
      <c r="N901" s="1"/>
      <c r="O901" s="2"/>
      <c r="P901" s="194"/>
      <c r="Q901" s="343" t="str">
        <f t="shared" si="118"/>
        <v/>
      </c>
      <c r="R901" s="210" t="str">
        <f t="shared" si="119"/>
        <v/>
      </c>
      <c r="S901" s="211" t="str">
        <f t="shared" si="120"/>
        <v/>
      </c>
      <c r="T901" s="215"/>
      <c r="U901" s="213">
        <f t="shared" si="121"/>
        <v>0</v>
      </c>
      <c r="V901" s="217">
        <f t="shared" si="122"/>
        <v>0</v>
      </c>
      <c r="W901" s="215"/>
      <c r="X901" s="215"/>
      <c r="Y901" s="213" t="str">
        <f>IF(AB901="Y",COUNT(#REF!), "")</f>
        <v/>
      </c>
      <c r="Z901" s="32"/>
      <c r="AA901" s="64" t="s">
        <v>490</v>
      </c>
      <c r="AB901" s="64" t="s">
        <v>72</v>
      </c>
      <c r="AC901" s="65">
        <v>56.255927999999997</v>
      </c>
      <c r="AD901" s="65">
        <v>-120.899884</v>
      </c>
      <c r="AE901" s="65" t="s">
        <v>491</v>
      </c>
      <c r="AF901" s="64">
        <v>8930</v>
      </c>
      <c r="AG901" s="64" t="s">
        <v>74</v>
      </c>
      <c r="AH901" s="64">
        <v>6893</v>
      </c>
      <c r="AI901" s="64">
        <v>3566</v>
      </c>
      <c r="AJ901" s="64" t="s">
        <v>62</v>
      </c>
      <c r="AK901" s="64" t="s">
        <v>57</v>
      </c>
      <c r="AL901" s="66" t="s">
        <v>57</v>
      </c>
      <c r="AM901" s="66" t="s">
        <v>63</v>
      </c>
      <c r="AN901" s="63" t="str">
        <f t="shared" si="123"/>
        <v>Clairmont</v>
      </c>
      <c r="AO901" s="67" t="str">
        <f t="shared" si="124"/>
        <v>FALSE</v>
      </c>
      <c r="AP901" s="67" t="str">
        <f t="shared" si="125"/>
        <v>FALSE</v>
      </c>
    </row>
    <row r="902" spans="2:42" x14ac:dyDescent="0.25">
      <c r="B902" s="174">
        <v>8931</v>
      </c>
      <c r="C902" s="6" t="str">
        <f t="shared" si="117"/>
        <v>Fort St. John</v>
      </c>
      <c r="D902" s="4" t="s">
        <v>62</v>
      </c>
      <c r="E902" s="5" t="s">
        <v>62</v>
      </c>
      <c r="F902" s="5" t="s">
        <v>62</v>
      </c>
      <c r="G902" s="5" t="s">
        <v>2569</v>
      </c>
      <c r="H902" s="5" t="s">
        <v>2568</v>
      </c>
      <c r="I902" s="299"/>
      <c r="J902" s="346"/>
      <c r="K902" s="346"/>
      <c r="L902" s="346"/>
      <c r="M902" s="347"/>
      <c r="N902" s="1"/>
      <c r="O902" s="2"/>
      <c r="P902" s="194"/>
      <c r="Q902" s="343" t="str">
        <f t="shared" si="118"/>
        <v/>
      </c>
      <c r="R902" s="210" t="str">
        <f t="shared" si="119"/>
        <v/>
      </c>
      <c r="S902" s="211" t="str">
        <f t="shared" si="120"/>
        <v/>
      </c>
      <c r="T902" s="215"/>
      <c r="U902" s="213">
        <f t="shared" si="121"/>
        <v>0</v>
      </c>
      <c r="V902" s="217">
        <f t="shared" si="122"/>
        <v>0</v>
      </c>
      <c r="W902" s="215"/>
      <c r="X902" s="215"/>
      <c r="Y902" s="213" t="str">
        <f>IF(AB902="Y",COUNT(#REF!), "")</f>
        <v/>
      </c>
      <c r="Z902" s="32"/>
      <c r="AA902" s="66" t="s">
        <v>796</v>
      </c>
      <c r="AB902" s="64" t="s">
        <v>72</v>
      </c>
      <c r="AC902" s="68">
        <v>56.246051999999999</v>
      </c>
      <c r="AD902" s="68">
        <v>-120.844596</v>
      </c>
      <c r="AE902" s="65" t="s">
        <v>797</v>
      </c>
      <c r="AF902" s="66">
        <v>8931</v>
      </c>
      <c r="AG902" s="66" t="s">
        <v>74</v>
      </c>
      <c r="AH902" s="66">
        <v>6893</v>
      </c>
      <c r="AI902" s="66">
        <v>3566</v>
      </c>
      <c r="AJ902" s="66" t="s">
        <v>62</v>
      </c>
      <c r="AK902" s="66" t="s">
        <v>57</v>
      </c>
      <c r="AL902" s="66" t="s">
        <v>62</v>
      </c>
      <c r="AM902" s="66" t="s">
        <v>63</v>
      </c>
      <c r="AN902" s="63" t="str">
        <f t="shared" si="123"/>
        <v>Fort St. John</v>
      </c>
      <c r="AO902" s="67" t="str">
        <f t="shared" si="124"/>
        <v>FALSE</v>
      </c>
      <c r="AP902" s="67" t="str">
        <f t="shared" si="125"/>
        <v>FALSE</v>
      </c>
    </row>
    <row r="903" spans="2:42" x14ac:dyDescent="0.25">
      <c r="B903" s="174">
        <v>8932</v>
      </c>
      <c r="C903" s="6" t="str">
        <f t="shared" si="117"/>
        <v>Grand Haven</v>
      </c>
      <c r="D903" s="4" t="s">
        <v>62</v>
      </c>
      <c r="E903" s="5" t="s">
        <v>62</v>
      </c>
      <c r="F903" s="5" t="s">
        <v>62</v>
      </c>
      <c r="G903" s="5" t="s">
        <v>2569</v>
      </c>
      <c r="H903" s="5" t="s">
        <v>2568</v>
      </c>
      <c r="I903" s="299"/>
      <c r="J903" s="346"/>
      <c r="K903" s="346"/>
      <c r="L903" s="346"/>
      <c r="M903" s="347"/>
      <c r="N903" s="1"/>
      <c r="O903" s="2"/>
      <c r="P903" s="194"/>
      <c r="Q903" s="343" t="str">
        <f t="shared" si="118"/>
        <v/>
      </c>
      <c r="R903" s="210" t="str">
        <f t="shared" si="119"/>
        <v/>
      </c>
      <c r="S903" s="211" t="str">
        <f t="shared" si="120"/>
        <v/>
      </c>
      <c r="T903" s="215"/>
      <c r="U903" s="213">
        <f t="shared" si="121"/>
        <v>0</v>
      </c>
      <c r="V903" s="217">
        <f t="shared" si="122"/>
        <v>0</v>
      </c>
      <c r="W903" s="215"/>
      <c r="X903" s="215"/>
      <c r="Y903" s="213" t="str">
        <f>IF(AB903="Y",COUNT(#REF!), "")</f>
        <v/>
      </c>
      <c r="Z903" s="32"/>
      <c r="AA903" s="64" t="s">
        <v>887</v>
      </c>
      <c r="AB903" s="66" t="s">
        <v>72</v>
      </c>
      <c r="AC903" s="65">
        <v>56.240206000000001</v>
      </c>
      <c r="AD903" s="65">
        <v>-120.898661</v>
      </c>
      <c r="AE903" s="65" t="s">
        <v>888</v>
      </c>
      <c r="AF903" s="64">
        <v>8932</v>
      </c>
      <c r="AG903" s="64" t="s">
        <v>74</v>
      </c>
      <c r="AH903" s="64">
        <v>6893</v>
      </c>
      <c r="AI903" s="64">
        <v>3566</v>
      </c>
      <c r="AJ903" s="64" t="s">
        <v>62</v>
      </c>
      <c r="AK903" s="64" t="s">
        <v>57</v>
      </c>
      <c r="AL903" s="66" t="s">
        <v>62</v>
      </c>
      <c r="AM903" s="66" t="s">
        <v>63</v>
      </c>
      <c r="AN903" s="63" t="str">
        <f t="shared" si="123"/>
        <v>Grand Haven</v>
      </c>
      <c r="AO903" s="67" t="str">
        <f t="shared" si="124"/>
        <v>FALSE</v>
      </c>
      <c r="AP903" s="67" t="str">
        <f t="shared" si="125"/>
        <v>FALSE</v>
      </c>
    </row>
    <row r="904" spans="2:42" x14ac:dyDescent="0.25">
      <c r="B904" s="174">
        <v>8933</v>
      </c>
      <c r="C904" s="6" t="str">
        <f t="shared" si="117"/>
        <v>Old Fort</v>
      </c>
      <c r="D904" s="4" t="s">
        <v>62</v>
      </c>
      <c r="E904" s="5" t="s">
        <v>62</v>
      </c>
      <c r="F904" s="5" t="s">
        <v>62</v>
      </c>
      <c r="G904" s="5" t="s">
        <v>2569</v>
      </c>
      <c r="H904" s="5" t="s">
        <v>2568</v>
      </c>
      <c r="I904" s="299"/>
      <c r="J904" s="346"/>
      <c r="K904" s="346"/>
      <c r="L904" s="346"/>
      <c r="M904" s="347"/>
      <c r="N904" s="1"/>
      <c r="O904" s="2"/>
      <c r="P904" s="194"/>
      <c r="Q904" s="343" t="str">
        <f t="shared" si="118"/>
        <v/>
      </c>
      <c r="R904" s="210" t="str">
        <f t="shared" si="119"/>
        <v/>
      </c>
      <c r="S904" s="211" t="str">
        <f t="shared" si="120"/>
        <v/>
      </c>
      <c r="T904" s="215"/>
      <c r="U904" s="213">
        <f t="shared" si="121"/>
        <v>0</v>
      </c>
      <c r="V904" s="217">
        <f t="shared" si="122"/>
        <v>0</v>
      </c>
      <c r="W904" s="215"/>
      <c r="X904" s="215"/>
      <c r="Y904" s="213" t="str">
        <f>IF(AB904="Y",COUNT(#REF!), "")</f>
        <v/>
      </c>
      <c r="Z904" s="32"/>
      <c r="AA904" s="66" t="s">
        <v>1560</v>
      </c>
      <c r="AB904" s="66" t="s">
        <v>72</v>
      </c>
      <c r="AC904" s="68">
        <v>56.202176000000001</v>
      </c>
      <c r="AD904" s="68">
        <v>-120.82326999999999</v>
      </c>
      <c r="AE904" s="65" t="s">
        <v>1561</v>
      </c>
      <c r="AF904" s="66">
        <v>8933</v>
      </c>
      <c r="AG904" s="66" t="s">
        <v>74</v>
      </c>
      <c r="AH904" s="66">
        <v>8797</v>
      </c>
      <c r="AI904" s="66">
        <v>4393</v>
      </c>
      <c r="AJ904" s="66" t="s">
        <v>62</v>
      </c>
      <c r="AK904" s="66" t="s">
        <v>57</v>
      </c>
      <c r="AL904" s="66" t="s">
        <v>62</v>
      </c>
      <c r="AM904" s="66" t="s">
        <v>63</v>
      </c>
      <c r="AN904" s="63" t="str">
        <f t="shared" si="123"/>
        <v>Old Fort</v>
      </c>
      <c r="AO904" s="67" t="str">
        <f t="shared" si="124"/>
        <v>FALSE</v>
      </c>
      <c r="AP904" s="67" t="str">
        <f t="shared" si="125"/>
        <v>FALSE</v>
      </c>
    </row>
    <row r="905" spans="2:42" x14ac:dyDescent="0.25">
      <c r="B905" s="174">
        <v>8934</v>
      </c>
      <c r="C905" s="6" t="str">
        <f t="shared" si="117"/>
        <v>Charlie Lake part B</v>
      </c>
      <c r="D905" s="4" t="s">
        <v>62</v>
      </c>
      <c r="E905" s="5" t="s">
        <v>62</v>
      </c>
      <c r="F905" s="5" t="s">
        <v>62</v>
      </c>
      <c r="G905" s="5" t="s">
        <v>2569</v>
      </c>
      <c r="H905" s="5" t="s">
        <v>2568</v>
      </c>
      <c r="I905" s="299"/>
      <c r="J905" s="346"/>
      <c r="K905" s="346"/>
      <c r="L905" s="346"/>
      <c r="M905" s="347"/>
      <c r="N905" s="1"/>
      <c r="O905" s="2"/>
      <c r="P905" s="194"/>
      <c r="Q905" s="343" t="str">
        <f t="shared" si="118"/>
        <v/>
      </c>
      <c r="R905" s="210" t="str">
        <f t="shared" si="119"/>
        <v/>
      </c>
      <c r="S905" s="211" t="str">
        <f t="shared" si="120"/>
        <v/>
      </c>
      <c r="T905" s="215"/>
      <c r="U905" s="213">
        <f t="shared" si="121"/>
        <v>0</v>
      </c>
      <c r="V905" s="217">
        <f t="shared" si="122"/>
        <v>0</v>
      </c>
      <c r="W905" s="215"/>
      <c r="X905" s="215"/>
      <c r="Y905" s="213" t="str">
        <f>IF(AB905="Y",COUNT(#REF!), "")</f>
        <v/>
      </c>
      <c r="Z905" s="32"/>
      <c r="AA905" s="64" t="s">
        <v>441</v>
      </c>
      <c r="AB905" s="66" t="s">
        <v>72</v>
      </c>
      <c r="AC905" s="65">
        <v>56.336792000000003</v>
      </c>
      <c r="AD905" s="65">
        <v>-121.009291</v>
      </c>
      <c r="AE905" s="65" t="s">
        <v>442</v>
      </c>
      <c r="AF905" s="64">
        <v>8934</v>
      </c>
      <c r="AG905" s="64" t="s">
        <v>74</v>
      </c>
      <c r="AH905" s="64">
        <v>1138</v>
      </c>
      <c r="AI905" s="64">
        <v>448</v>
      </c>
      <c r="AJ905" s="64" t="s">
        <v>62</v>
      </c>
      <c r="AK905" s="64" t="s">
        <v>57</v>
      </c>
      <c r="AL905" s="66" t="s">
        <v>62</v>
      </c>
      <c r="AM905" s="66" t="s">
        <v>63</v>
      </c>
      <c r="AN905" s="63" t="str">
        <f t="shared" si="123"/>
        <v>Charlie Lake part B</v>
      </c>
      <c r="AO905" s="67" t="str">
        <f t="shared" si="124"/>
        <v>FALSE</v>
      </c>
      <c r="AP905" s="67" t="str">
        <f t="shared" si="125"/>
        <v>FALSE</v>
      </c>
    </row>
    <row r="906" spans="2:42" x14ac:dyDescent="0.25">
      <c r="B906" s="174">
        <v>8935</v>
      </c>
      <c r="C906" s="6" t="str">
        <f t="shared" si="117"/>
        <v>South Taylor</v>
      </c>
      <c r="D906" s="4" t="s">
        <v>57</v>
      </c>
      <c r="E906" s="5" t="s">
        <v>62</v>
      </c>
      <c r="F906" s="5" t="s">
        <v>62</v>
      </c>
      <c r="G906" s="5" t="s">
        <v>2569</v>
      </c>
      <c r="H906" s="5" t="s">
        <v>2568</v>
      </c>
      <c r="I906" s="299"/>
      <c r="J906" s="346"/>
      <c r="K906" s="346"/>
      <c r="L906" s="346"/>
      <c r="M906" s="347"/>
      <c r="N906" s="1"/>
      <c r="O906" s="2"/>
      <c r="P906" s="194"/>
      <c r="Q906" s="343" t="str">
        <f t="shared" si="118"/>
        <v/>
      </c>
      <c r="R906" s="210" t="str">
        <f t="shared" si="119"/>
        <v/>
      </c>
      <c r="S906" s="211" t="str">
        <f t="shared" si="120"/>
        <v/>
      </c>
      <c r="T906" s="215"/>
      <c r="U906" s="213">
        <f t="shared" si="121"/>
        <v>0</v>
      </c>
      <c r="V906" s="217">
        <f t="shared" si="122"/>
        <v>0</v>
      </c>
      <c r="W906" s="215"/>
      <c r="X906" s="215"/>
      <c r="Y906" s="213" t="str">
        <f>IF(AB906="Y",COUNT(#REF!), "")</f>
        <v/>
      </c>
      <c r="Z906" s="32"/>
      <c r="AA906" s="66" t="s">
        <v>2042</v>
      </c>
      <c r="AB906" s="64" t="s">
        <v>72</v>
      </c>
      <c r="AC906" s="68">
        <v>56.106811999999998</v>
      </c>
      <c r="AD906" s="68">
        <v>-120.633736</v>
      </c>
      <c r="AE906" s="65" t="s">
        <v>2043</v>
      </c>
      <c r="AF906" s="66">
        <v>8935</v>
      </c>
      <c r="AG906" s="66" t="s">
        <v>74</v>
      </c>
      <c r="AH906" s="66">
        <v>179</v>
      </c>
      <c r="AI906" s="66">
        <v>47</v>
      </c>
      <c r="AJ906" s="66" t="s">
        <v>57</v>
      </c>
      <c r="AK906" s="66" t="s">
        <v>62</v>
      </c>
      <c r="AL906" s="66" t="s">
        <v>62</v>
      </c>
      <c r="AM906" s="66" t="s">
        <v>63</v>
      </c>
      <c r="AN906" s="63" t="str">
        <f t="shared" si="123"/>
        <v>South Taylor</v>
      </c>
      <c r="AO906" s="67" t="str">
        <f t="shared" si="124"/>
        <v>FALSE</v>
      </c>
      <c r="AP906" s="67" t="str">
        <f t="shared" si="125"/>
        <v>FALSE</v>
      </c>
    </row>
    <row r="907" spans="2:42" x14ac:dyDescent="0.25">
      <c r="B907" s="174">
        <v>8936</v>
      </c>
      <c r="C907" s="6" t="str">
        <f t="shared" si="117"/>
        <v>Taylor</v>
      </c>
      <c r="D907" s="4" t="s">
        <v>62</v>
      </c>
      <c r="E907" s="5" t="s">
        <v>62</v>
      </c>
      <c r="F907" s="5" t="s">
        <v>62</v>
      </c>
      <c r="G907" s="5" t="s">
        <v>2569</v>
      </c>
      <c r="H907" s="5" t="s">
        <v>2568</v>
      </c>
      <c r="I907" s="299"/>
      <c r="J907" s="346"/>
      <c r="K907" s="346"/>
      <c r="L907" s="346"/>
      <c r="M907" s="347"/>
      <c r="N907" s="1"/>
      <c r="O907" s="2"/>
      <c r="P907" s="194"/>
      <c r="Q907" s="343" t="str">
        <f t="shared" si="118"/>
        <v/>
      </c>
      <c r="R907" s="210" t="str">
        <f t="shared" si="119"/>
        <v/>
      </c>
      <c r="S907" s="211" t="str">
        <f t="shared" si="120"/>
        <v/>
      </c>
      <c r="T907" s="215"/>
      <c r="U907" s="213">
        <f t="shared" si="121"/>
        <v>0</v>
      </c>
      <c r="V907" s="217">
        <f t="shared" si="122"/>
        <v>0</v>
      </c>
      <c r="W907" s="215"/>
      <c r="X907" s="215"/>
      <c r="Y907" s="213" t="str">
        <f>IF(AB907="Y",COUNT(#REF!), "")</f>
        <v/>
      </c>
      <c r="Z907" s="32"/>
      <c r="AA907" s="66" t="s">
        <v>2163</v>
      </c>
      <c r="AB907" s="66" t="s">
        <v>72</v>
      </c>
      <c r="AC907" s="68">
        <v>56.154367999999998</v>
      </c>
      <c r="AD907" s="68">
        <v>-120.67986399999999</v>
      </c>
      <c r="AE907" s="65" t="s">
        <v>2164</v>
      </c>
      <c r="AF907" s="66">
        <v>8936</v>
      </c>
      <c r="AG907" s="66" t="s">
        <v>74</v>
      </c>
      <c r="AH907" s="66">
        <v>1499</v>
      </c>
      <c r="AI907" s="66">
        <v>608</v>
      </c>
      <c r="AJ907" s="66" t="s">
        <v>62</v>
      </c>
      <c r="AK907" s="66" t="s">
        <v>57</v>
      </c>
      <c r="AL907" s="66" t="s">
        <v>62</v>
      </c>
      <c r="AM907" s="66" t="s">
        <v>63</v>
      </c>
      <c r="AN907" s="63" t="str">
        <f t="shared" si="123"/>
        <v>Taylor</v>
      </c>
      <c r="AO907" s="67" t="str">
        <f t="shared" si="124"/>
        <v>FALSE</v>
      </c>
      <c r="AP907" s="67" t="str">
        <f t="shared" si="125"/>
        <v>FALSE</v>
      </c>
    </row>
    <row r="908" spans="2:42" x14ac:dyDescent="0.25">
      <c r="B908" s="174">
        <v>8937</v>
      </c>
      <c r="C908" s="6" t="str">
        <f t="shared" si="117"/>
        <v>Farmington</v>
      </c>
      <c r="D908" s="4" t="s">
        <v>57</v>
      </c>
      <c r="E908" s="5" t="s">
        <v>62</v>
      </c>
      <c r="F908" s="5" t="s">
        <v>62</v>
      </c>
      <c r="G908" s="5" t="s">
        <v>2569</v>
      </c>
      <c r="H908" s="5" t="s">
        <v>2568</v>
      </c>
      <c r="I908" s="299"/>
      <c r="J908" s="346"/>
      <c r="K908" s="346"/>
      <c r="L908" s="346"/>
      <c r="M908" s="347"/>
      <c r="N908" s="1"/>
      <c r="O908" s="2"/>
      <c r="P908" s="194"/>
      <c r="Q908" s="343" t="str">
        <f t="shared" si="118"/>
        <v/>
      </c>
      <c r="R908" s="210" t="str">
        <f t="shared" si="119"/>
        <v/>
      </c>
      <c r="S908" s="211" t="str">
        <f t="shared" si="120"/>
        <v/>
      </c>
      <c r="T908" s="215"/>
      <c r="U908" s="213">
        <f t="shared" si="121"/>
        <v>0</v>
      </c>
      <c r="V908" s="217">
        <f t="shared" si="122"/>
        <v>0</v>
      </c>
      <c r="W908" s="215"/>
      <c r="X908" s="215"/>
      <c r="Y908" s="213" t="str">
        <f>IF(AB908="Y",COUNT(#REF!), "")</f>
        <v/>
      </c>
      <c r="Z908" s="32"/>
      <c r="AA908" s="64" t="s">
        <v>754</v>
      </c>
      <c r="AB908" s="64" t="s">
        <v>72</v>
      </c>
      <c r="AC908" s="65">
        <v>55.900001000000003</v>
      </c>
      <c r="AD908" s="65">
        <v>-120.499999</v>
      </c>
      <c r="AE908" s="65" t="s">
        <v>755</v>
      </c>
      <c r="AF908" s="64">
        <v>8937</v>
      </c>
      <c r="AG908" s="64" t="s">
        <v>74</v>
      </c>
      <c r="AH908" s="64">
        <v>54</v>
      </c>
      <c r="AI908" s="64">
        <v>21</v>
      </c>
      <c r="AJ908" s="64" t="s">
        <v>57</v>
      </c>
      <c r="AK908" s="64" t="s">
        <v>62</v>
      </c>
      <c r="AL908" s="66" t="s">
        <v>57</v>
      </c>
      <c r="AM908" s="66" t="s">
        <v>63</v>
      </c>
      <c r="AN908" s="63" t="str">
        <f t="shared" si="123"/>
        <v>Farmington</v>
      </c>
      <c r="AO908" s="67" t="str">
        <f t="shared" si="124"/>
        <v>FALSE</v>
      </c>
      <c r="AP908" s="67" t="str">
        <f t="shared" si="125"/>
        <v>FALSE</v>
      </c>
    </row>
    <row r="909" spans="2:42" x14ac:dyDescent="0.25">
      <c r="B909" s="174">
        <v>8938</v>
      </c>
      <c r="C909" s="6" t="str">
        <f t="shared" si="117"/>
        <v>Dawson Creek</v>
      </c>
      <c r="D909" s="4" t="s">
        <v>62</v>
      </c>
      <c r="E909" s="5" t="s">
        <v>62</v>
      </c>
      <c r="F909" s="5" t="s">
        <v>62</v>
      </c>
      <c r="G909" s="5" t="s">
        <v>2569</v>
      </c>
      <c r="H909" s="5" t="s">
        <v>2568</v>
      </c>
      <c r="I909" s="299"/>
      <c r="J909" s="346"/>
      <c r="K909" s="346"/>
      <c r="L909" s="346"/>
      <c r="M909" s="347"/>
      <c r="N909" s="1"/>
      <c r="O909" s="2"/>
      <c r="P909" s="194"/>
      <c r="Q909" s="343" t="str">
        <f t="shared" si="118"/>
        <v/>
      </c>
      <c r="R909" s="210" t="str">
        <f t="shared" si="119"/>
        <v/>
      </c>
      <c r="S909" s="211" t="str">
        <f t="shared" si="120"/>
        <v/>
      </c>
      <c r="T909" s="215"/>
      <c r="U909" s="213">
        <f t="shared" si="121"/>
        <v>0</v>
      </c>
      <c r="V909" s="217">
        <f t="shared" si="122"/>
        <v>0</v>
      </c>
      <c r="W909" s="215"/>
      <c r="X909" s="215"/>
      <c r="Y909" s="213" t="str">
        <f>IF(AB909="Y",COUNT(#REF!), "")</f>
        <v/>
      </c>
      <c r="Z909" s="32"/>
      <c r="AA909" s="66" t="s">
        <v>593</v>
      </c>
      <c r="AB909" s="64" t="s">
        <v>72</v>
      </c>
      <c r="AC909" s="68">
        <v>55.759514000000003</v>
      </c>
      <c r="AD909" s="68">
        <v>-120.234544</v>
      </c>
      <c r="AE909" s="65" t="s">
        <v>594</v>
      </c>
      <c r="AF909" s="66">
        <v>8938</v>
      </c>
      <c r="AG909" s="66" t="s">
        <v>74</v>
      </c>
      <c r="AH909" s="66">
        <v>6226</v>
      </c>
      <c r="AI909" s="66">
        <v>3256</v>
      </c>
      <c r="AJ909" s="66" t="s">
        <v>62</v>
      </c>
      <c r="AK909" s="66" t="s">
        <v>57</v>
      </c>
      <c r="AL909" s="66" t="s">
        <v>62</v>
      </c>
      <c r="AM909" s="66" t="s">
        <v>63</v>
      </c>
      <c r="AN909" s="63" t="str">
        <f t="shared" si="123"/>
        <v>Dawson Creek</v>
      </c>
      <c r="AO909" s="67" t="str">
        <f t="shared" si="124"/>
        <v>FALSE</v>
      </c>
      <c r="AP909" s="67" t="str">
        <f t="shared" si="125"/>
        <v>FALSE</v>
      </c>
    </row>
    <row r="910" spans="2:42" x14ac:dyDescent="0.25">
      <c r="B910" s="174">
        <v>8939</v>
      </c>
      <c r="C910" s="6" t="str">
        <f t="shared" si="117"/>
        <v>Rolla</v>
      </c>
      <c r="D910" s="4" t="s">
        <v>57</v>
      </c>
      <c r="E910" s="5" t="s">
        <v>57</v>
      </c>
      <c r="F910" s="5" t="s">
        <v>62</v>
      </c>
      <c r="G910" s="5" t="s">
        <v>2569</v>
      </c>
      <c r="H910" s="5" t="s">
        <v>2568</v>
      </c>
      <c r="I910" s="299"/>
      <c r="J910" s="346"/>
      <c r="K910" s="346"/>
      <c r="L910" s="346"/>
      <c r="M910" s="347"/>
      <c r="N910" s="1"/>
      <c r="O910" s="2"/>
      <c r="P910" s="194"/>
      <c r="Q910" s="343" t="str">
        <f t="shared" si="118"/>
        <v/>
      </c>
      <c r="R910" s="210" t="str">
        <f t="shared" si="119"/>
        <v/>
      </c>
      <c r="S910" s="211" t="str">
        <f t="shared" si="120"/>
        <v/>
      </c>
      <c r="T910" s="215"/>
      <c r="U910" s="213">
        <f t="shared" si="121"/>
        <v>0</v>
      </c>
      <c r="V910" s="217">
        <f t="shared" si="122"/>
        <v>0</v>
      </c>
      <c r="W910" s="215"/>
      <c r="X910" s="215"/>
      <c r="Y910" s="213" t="str">
        <f>IF(AB910="Y",COUNT(#REF!), "")</f>
        <v/>
      </c>
      <c r="Z910" s="32"/>
      <c r="AA910" s="64" t="s">
        <v>1800</v>
      </c>
      <c r="AB910" s="64" t="s">
        <v>72</v>
      </c>
      <c r="AC910" s="65">
        <v>55.898609999999998</v>
      </c>
      <c r="AD910" s="65">
        <v>-120.142591</v>
      </c>
      <c r="AE910" s="65" t="s">
        <v>1801</v>
      </c>
      <c r="AF910" s="64">
        <v>8939</v>
      </c>
      <c r="AG910" s="64" t="s">
        <v>74</v>
      </c>
      <c r="AH910" s="64">
        <v>136</v>
      </c>
      <c r="AI910" s="64">
        <v>62</v>
      </c>
      <c r="AJ910" s="64" t="s">
        <v>57</v>
      </c>
      <c r="AK910" s="64" t="s">
        <v>62</v>
      </c>
      <c r="AL910" s="66" t="s">
        <v>62</v>
      </c>
      <c r="AM910" s="66" t="s">
        <v>63</v>
      </c>
      <c r="AN910" s="63" t="str">
        <f t="shared" si="123"/>
        <v>Rolla</v>
      </c>
      <c r="AO910" s="67" t="str">
        <f t="shared" si="124"/>
        <v>FALSE</v>
      </c>
      <c r="AP910" s="67" t="str">
        <f t="shared" si="125"/>
        <v>FALSE</v>
      </c>
    </row>
    <row r="911" spans="2:42" x14ac:dyDescent="0.25">
      <c r="B911" s="174">
        <v>8940</v>
      </c>
      <c r="C911" s="6" t="str">
        <f t="shared" si="117"/>
        <v>Tower Lake</v>
      </c>
      <c r="D911" s="4" t="s">
        <v>57</v>
      </c>
      <c r="E911" s="5" t="s">
        <v>57</v>
      </c>
      <c r="F911" s="5" t="s">
        <v>62</v>
      </c>
      <c r="G911" s="5" t="s">
        <v>2569</v>
      </c>
      <c r="H911" s="5" t="s">
        <v>2568</v>
      </c>
      <c r="I911" s="299"/>
      <c r="J911" s="346"/>
      <c r="K911" s="346"/>
      <c r="L911" s="346"/>
      <c r="M911" s="347"/>
      <c r="N911" s="1"/>
      <c r="O911" s="2"/>
      <c r="P911" s="194"/>
      <c r="Q911" s="343" t="str">
        <f t="shared" si="118"/>
        <v/>
      </c>
      <c r="R911" s="210" t="str">
        <f t="shared" si="119"/>
        <v/>
      </c>
      <c r="S911" s="211" t="str">
        <f t="shared" si="120"/>
        <v/>
      </c>
      <c r="T911" s="215"/>
      <c r="U911" s="213">
        <f t="shared" si="121"/>
        <v>0</v>
      </c>
      <c r="V911" s="217">
        <f t="shared" si="122"/>
        <v>0</v>
      </c>
      <c r="W911" s="215"/>
      <c r="X911" s="215"/>
      <c r="Y911" s="213" t="str">
        <f>IF(AB911="Y",COUNT(#REF!), "")</f>
        <v/>
      </c>
      <c r="Z911" s="32"/>
      <c r="AA911" s="64" t="s">
        <v>2226</v>
      </c>
      <c r="AB911" s="64" t="s">
        <v>72</v>
      </c>
      <c r="AC911" s="65">
        <v>56.015487</v>
      </c>
      <c r="AD911" s="65">
        <v>-120.561331</v>
      </c>
      <c r="AE911" s="65" t="s">
        <v>2227</v>
      </c>
      <c r="AF911" s="64">
        <v>8940</v>
      </c>
      <c r="AG911" s="64" t="s">
        <v>74</v>
      </c>
      <c r="AH911" s="64">
        <v>28</v>
      </c>
      <c r="AI911" s="64">
        <v>11</v>
      </c>
      <c r="AJ911" s="64" t="s">
        <v>57</v>
      </c>
      <c r="AK911" s="64" t="s">
        <v>62</v>
      </c>
      <c r="AL911" s="66" t="s">
        <v>57</v>
      </c>
      <c r="AM911" s="66" t="s">
        <v>63</v>
      </c>
      <c r="AN911" s="63" t="str">
        <f t="shared" si="123"/>
        <v>Tower Lake</v>
      </c>
      <c r="AO911" s="67" t="str">
        <f t="shared" si="124"/>
        <v>FALSE</v>
      </c>
      <c r="AP911" s="67" t="str">
        <f t="shared" si="125"/>
        <v>FALSE</v>
      </c>
    </row>
    <row r="912" spans="2:42" x14ac:dyDescent="0.25">
      <c r="B912" s="174">
        <v>8941</v>
      </c>
      <c r="C912" s="6" t="str">
        <f t="shared" si="117"/>
        <v>Kilkerran</v>
      </c>
      <c r="D912" s="4" t="s">
        <v>57</v>
      </c>
      <c r="E912" s="5" t="s">
        <v>62</v>
      </c>
      <c r="F912" s="5" t="s">
        <v>62</v>
      </c>
      <c r="G912" s="5" t="s">
        <v>2569</v>
      </c>
      <c r="H912" s="5" t="s">
        <v>2568</v>
      </c>
      <c r="I912" s="299"/>
      <c r="J912" s="346"/>
      <c r="K912" s="346"/>
      <c r="L912" s="346"/>
      <c r="M912" s="347"/>
      <c r="N912" s="1"/>
      <c r="O912" s="2"/>
      <c r="P912" s="194"/>
      <c r="Q912" s="343" t="str">
        <f t="shared" si="118"/>
        <v/>
      </c>
      <c r="R912" s="210" t="str">
        <f t="shared" si="119"/>
        <v/>
      </c>
      <c r="S912" s="211" t="str">
        <f t="shared" si="120"/>
        <v/>
      </c>
      <c r="T912" s="215"/>
      <c r="U912" s="213">
        <f t="shared" si="121"/>
        <v>0</v>
      </c>
      <c r="V912" s="217">
        <f t="shared" si="122"/>
        <v>0</v>
      </c>
      <c r="W912" s="215"/>
      <c r="X912" s="215"/>
      <c r="Y912" s="213" t="str">
        <f>IF(AB912="Y",COUNT(#REF!), "")</f>
        <v/>
      </c>
      <c r="Z912" s="32"/>
      <c r="AA912" s="64" t="s">
        <v>1078</v>
      </c>
      <c r="AB912" s="64" t="s">
        <v>72</v>
      </c>
      <c r="AC912" s="65">
        <v>55.839514000000001</v>
      </c>
      <c r="AD912" s="65">
        <v>-120.271564</v>
      </c>
      <c r="AE912" s="65" t="s">
        <v>1079</v>
      </c>
      <c r="AF912" s="64">
        <v>8941</v>
      </c>
      <c r="AG912" s="64" t="s">
        <v>74</v>
      </c>
      <c r="AH912" s="64">
        <v>34</v>
      </c>
      <c r="AI912" s="64">
        <v>12</v>
      </c>
      <c r="AJ912" s="64" t="s">
        <v>57</v>
      </c>
      <c r="AK912" s="64" t="s">
        <v>62</v>
      </c>
      <c r="AL912" s="66" t="s">
        <v>62</v>
      </c>
      <c r="AM912" s="66" t="s">
        <v>63</v>
      </c>
      <c r="AN912" s="63" t="str">
        <f t="shared" si="123"/>
        <v>Kilkerran</v>
      </c>
      <c r="AO912" s="67" t="str">
        <f t="shared" si="124"/>
        <v>FALSE</v>
      </c>
      <c r="AP912" s="67" t="str">
        <f t="shared" si="125"/>
        <v>FALSE</v>
      </c>
    </row>
    <row r="913" spans="2:42" x14ac:dyDescent="0.25">
      <c r="B913" s="174">
        <v>8942</v>
      </c>
      <c r="C913" s="6" t="str">
        <f t="shared" si="117"/>
        <v>Bessborough</v>
      </c>
      <c r="D913" s="4" t="s">
        <v>57</v>
      </c>
      <c r="E913" s="5" t="s">
        <v>62</v>
      </c>
      <c r="F913" s="5" t="s">
        <v>62</v>
      </c>
      <c r="G913" s="5" t="s">
        <v>2569</v>
      </c>
      <c r="H913" s="5" t="s">
        <v>2568</v>
      </c>
      <c r="I913" s="299"/>
      <c r="J913" s="346"/>
      <c r="K913" s="346"/>
      <c r="L913" s="346"/>
      <c r="M913" s="347"/>
      <c r="N913" s="1"/>
      <c r="O913" s="2"/>
      <c r="P913" s="194"/>
      <c r="Q913" s="343" t="str">
        <f t="shared" si="118"/>
        <v/>
      </c>
      <c r="R913" s="210" t="str">
        <f t="shared" si="119"/>
        <v/>
      </c>
      <c r="S913" s="211" t="str">
        <f t="shared" si="120"/>
        <v/>
      </c>
      <c r="T913" s="215"/>
      <c r="U913" s="213">
        <f t="shared" si="121"/>
        <v>0</v>
      </c>
      <c r="V913" s="217">
        <f t="shared" si="122"/>
        <v>0</v>
      </c>
      <c r="W913" s="215"/>
      <c r="X913" s="215"/>
      <c r="Y913" s="213" t="str">
        <f>IF(AB913="Y",COUNT(#REF!), "")</f>
        <v/>
      </c>
      <c r="Z913" s="32"/>
      <c r="AA913" s="64" t="s">
        <v>232</v>
      </c>
      <c r="AB913" s="64" t="s">
        <v>72</v>
      </c>
      <c r="AC913" s="65">
        <v>55.810856999999999</v>
      </c>
      <c r="AD913" s="65">
        <v>-120.506356</v>
      </c>
      <c r="AE913" s="65" t="s">
        <v>233</v>
      </c>
      <c r="AF913" s="64">
        <v>8942</v>
      </c>
      <c r="AG913" s="64" t="s">
        <v>74</v>
      </c>
      <c r="AH913" s="64">
        <v>37</v>
      </c>
      <c r="AI913" s="64">
        <v>17</v>
      </c>
      <c r="AJ913" s="64" t="s">
        <v>57</v>
      </c>
      <c r="AK913" s="64" t="s">
        <v>62</v>
      </c>
      <c r="AL913" s="66" t="s">
        <v>57</v>
      </c>
      <c r="AM913" s="66" t="s">
        <v>63</v>
      </c>
      <c r="AN913" s="63" t="str">
        <f t="shared" si="123"/>
        <v>Bessborough</v>
      </c>
      <c r="AO913" s="67" t="str">
        <f t="shared" si="124"/>
        <v>FALSE</v>
      </c>
      <c r="AP913" s="67" t="str">
        <f t="shared" si="125"/>
        <v>FALSE</v>
      </c>
    </row>
    <row r="914" spans="2:42" x14ac:dyDescent="0.25">
      <c r="B914" s="174">
        <v>8943</v>
      </c>
      <c r="C914" s="6" t="str">
        <f t="shared" si="117"/>
        <v>Seven Mile Corner</v>
      </c>
      <c r="D914" s="4" t="s">
        <v>57</v>
      </c>
      <c r="E914" s="5" t="s">
        <v>57</v>
      </c>
      <c r="F914" s="5" t="s">
        <v>62</v>
      </c>
      <c r="G914" s="5" t="s">
        <v>2569</v>
      </c>
      <c r="H914" s="5" t="s">
        <v>2568</v>
      </c>
      <c r="I914" s="299"/>
      <c r="J914" s="346"/>
      <c r="K914" s="346"/>
      <c r="L914" s="346"/>
      <c r="M914" s="347"/>
      <c r="N914" s="1"/>
      <c r="O914" s="2"/>
      <c r="P914" s="194"/>
      <c r="Q914" s="343" t="str">
        <f t="shared" si="118"/>
        <v/>
      </c>
      <c r="R914" s="210" t="str">
        <f t="shared" si="119"/>
        <v/>
      </c>
      <c r="S914" s="211" t="str">
        <f t="shared" si="120"/>
        <v/>
      </c>
      <c r="T914" s="215"/>
      <c r="U914" s="213">
        <f t="shared" si="121"/>
        <v>0</v>
      </c>
      <c r="V914" s="217">
        <f t="shared" si="122"/>
        <v>0</v>
      </c>
      <c r="W914" s="215"/>
      <c r="X914" s="215"/>
      <c r="Y914" s="213" t="str">
        <f>IF(AB914="Y",COUNT(#REF!), "")</f>
        <v/>
      </c>
      <c r="Z914" s="32"/>
      <c r="AA914" s="64" t="s">
        <v>1891</v>
      </c>
      <c r="AB914" s="66" t="s">
        <v>72</v>
      </c>
      <c r="AC914" s="65">
        <v>55.897554999999997</v>
      </c>
      <c r="AD914" s="65">
        <v>-120.32426</v>
      </c>
      <c r="AE914" s="65" t="s">
        <v>1892</v>
      </c>
      <c r="AF914" s="64">
        <v>8943</v>
      </c>
      <c r="AG914" s="64" t="s">
        <v>74</v>
      </c>
      <c r="AH914" s="64">
        <v>26</v>
      </c>
      <c r="AI914" s="64">
        <v>12</v>
      </c>
      <c r="AJ914" s="64" t="s">
        <v>57</v>
      </c>
      <c r="AK914" s="64" t="s">
        <v>62</v>
      </c>
      <c r="AL914" s="66" t="s">
        <v>57</v>
      </c>
      <c r="AM914" s="66" t="s">
        <v>63</v>
      </c>
      <c r="AN914" s="63" t="str">
        <f t="shared" si="123"/>
        <v>Seven Mile Corner</v>
      </c>
      <c r="AO914" s="67" t="str">
        <f t="shared" si="124"/>
        <v>FALSE</v>
      </c>
      <c r="AP914" s="67" t="str">
        <f t="shared" si="125"/>
        <v>FALSE</v>
      </c>
    </row>
    <row r="915" spans="2:42" x14ac:dyDescent="0.25">
      <c r="B915" s="174">
        <v>8944</v>
      </c>
      <c r="C915" s="6" t="str">
        <f t="shared" si="117"/>
        <v>Clayhurst</v>
      </c>
      <c r="D915" s="4" t="s">
        <v>57</v>
      </c>
      <c r="E915" s="5" t="s">
        <v>57</v>
      </c>
      <c r="F915" s="5" t="s">
        <v>62</v>
      </c>
      <c r="G915" s="5" t="s">
        <v>2569</v>
      </c>
      <c r="H915" s="5" t="s">
        <v>2568</v>
      </c>
      <c r="I915" s="299"/>
      <c r="J915" s="346"/>
      <c r="K915" s="346"/>
      <c r="L915" s="346"/>
      <c r="M915" s="347"/>
      <c r="N915" s="1"/>
      <c r="O915" s="2"/>
      <c r="P915" s="194"/>
      <c r="Q915" s="343" t="str">
        <f t="shared" si="118"/>
        <v/>
      </c>
      <c r="R915" s="210" t="str">
        <f t="shared" si="119"/>
        <v/>
      </c>
      <c r="S915" s="211" t="str">
        <f t="shared" si="120"/>
        <v/>
      </c>
      <c r="T915" s="215"/>
      <c r="U915" s="213">
        <f t="shared" si="121"/>
        <v>0</v>
      </c>
      <c r="V915" s="217">
        <f t="shared" si="122"/>
        <v>0</v>
      </c>
      <c r="W915" s="215"/>
      <c r="X915" s="215"/>
      <c r="Y915" s="213" t="str">
        <f>IF(AB915="Y",COUNT(#REF!), "")</f>
        <v/>
      </c>
      <c r="Z915" s="32"/>
      <c r="AA915" s="66" t="s">
        <v>492</v>
      </c>
      <c r="AB915" s="66" t="s">
        <v>72</v>
      </c>
      <c r="AC915" s="68">
        <v>56.186796000000001</v>
      </c>
      <c r="AD915" s="68">
        <v>-120.03046500000001</v>
      </c>
      <c r="AE915" s="65" t="s">
        <v>493</v>
      </c>
      <c r="AF915" s="66">
        <v>8944</v>
      </c>
      <c r="AG915" s="66" t="s">
        <v>74</v>
      </c>
      <c r="AH915" s="66">
        <v>28</v>
      </c>
      <c r="AI915" s="66">
        <v>10</v>
      </c>
      <c r="AJ915" s="66" t="s">
        <v>57</v>
      </c>
      <c r="AK915" s="66" t="s">
        <v>62</v>
      </c>
      <c r="AL915" s="66" t="s">
        <v>57</v>
      </c>
      <c r="AM915" s="66" t="s">
        <v>63</v>
      </c>
      <c r="AN915" s="63" t="str">
        <f t="shared" si="123"/>
        <v>Clayhurst</v>
      </c>
      <c r="AO915" s="67" t="str">
        <f t="shared" si="124"/>
        <v>FALSE</v>
      </c>
      <c r="AP915" s="67" t="str">
        <f t="shared" si="125"/>
        <v>FALSE</v>
      </c>
    </row>
    <row r="916" spans="2:42" x14ac:dyDescent="0.25">
      <c r="B916" s="174">
        <v>8945</v>
      </c>
      <c r="C916" s="6" t="str">
        <f t="shared" si="117"/>
        <v>Goodlow</v>
      </c>
      <c r="D916" s="4" t="s">
        <v>57</v>
      </c>
      <c r="E916" s="5" t="s">
        <v>57</v>
      </c>
      <c r="F916" s="5" t="s">
        <v>62</v>
      </c>
      <c r="G916" s="5" t="s">
        <v>2569</v>
      </c>
      <c r="H916" s="5" t="s">
        <v>2568</v>
      </c>
      <c r="I916" s="299"/>
      <c r="J916" s="346"/>
      <c r="K916" s="346"/>
      <c r="L916" s="346"/>
      <c r="M916" s="347"/>
      <c r="N916" s="1"/>
      <c r="O916" s="2"/>
      <c r="P916" s="194"/>
      <c r="Q916" s="343" t="str">
        <f t="shared" si="118"/>
        <v/>
      </c>
      <c r="R916" s="210" t="str">
        <f t="shared" si="119"/>
        <v/>
      </c>
      <c r="S916" s="211" t="str">
        <f t="shared" si="120"/>
        <v/>
      </c>
      <c r="T916" s="215"/>
      <c r="U916" s="213">
        <f t="shared" si="121"/>
        <v>0</v>
      </c>
      <c r="V916" s="217">
        <f t="shared" si="122"/>
        <v>0</v>
      </c>
      <c r="W916" s="215"/>
      <c r="X916" s="215"/>
      <c r="Y916" s="213" t="str">
        <f>IF(AB916="Y",COUNT(#REF!), "")</f>
        <v/>
      </c>
      <c r="Z916" s="32"/>
      <c r="AA916" s="64" t="s">
        <v>879</v>
      </c>
      <c r="AB916" s="66" t="s">
        <v>72</v>
      </c>
      <c r="AC916" s="65">
        <v>56.333644999999997</v>
      </c>
      <c r="AD916" s="65">
        <v>-120.136478</v>
      </c>
      <c r="AE916" s="65" t="s">
        <v>880</v>
      </c>
      <c r="AF916" s="64">
        <v>8945</v>
      </c>
      <c r="AG916" s="64" t="s">
        <v>74</v>
      </c>
      <c r="AH916" s="64">
        <v>28</v>
      </c>
      <c r="AI916" s="64">
        <v>12</v>
      </c>
      <c r="AJ916" s="64" t="s">
        <v>57</v>
      </c>
      <c r="AK916" s="64" t="s">
        <v>62</v>
      </c>
      <c r="AL916" s="66" t="s">
        <v>57</v>
      </c>
      <c r="AM916" s="66" t="s">
        <v>63</v>
      </c>
      <c r="AN916" s="63" t="str">
        <f t="shared" si="123"/>
        <v>Goodlow</v>
      </c>
      <c r="AO916" s="67" t="str">
        <f t="shared" si="124"/>
        <v>FALSE</v>
      </c>
      <c r="AP916" s="67" t="str">
        <f t="shared" si="125"/>
        <v>FALSE</v>
      </c>
    </row>
    <row r="917" spans="2:42" x14ac:dyDescent="0.25">
      <c r="B917" s="174">
        <v>8946</v>
      </c>
      <c r="C917" s="6" t="str">
        <f t="shared" si="117"/>
        <v>Cecil Lake</v>
      </c>
      <c r="D917" s="4" t="s">
        <v>57</v>
      </c>
      <c r="E917" s="5" t="s">
        <v>62</v>
      </c>
      <c r="F917" s="5" t="s">
        <v>62</v>
      </c>
      <c r="G917" s="5" t="s">
        <v>2569</v>
      </c>
      <c r="H917" s="5" t="s">
        <v>2568</v>
      </c>
      <c r="I917" s="299"/>
      <c r="J917" s="346"/>
      <c r="K917" s="346"/>
      <c r="L917" s="346"/>
      <c r="M917" s="347"/>
      <c r="N917" s="1"/>
      <c r="O917" s="2"/>
      <c r="P917" s="194"/>
      <c r="Q917" s="343" t="str">
        <f t="shared" si="118"/>
        <v/>
      </c>
      <c r="R917" s="210" t="str">
        <f t="shared" si="119"/>
        <v/>
      </c>
      <c r="S917" s="211" t="str">
        <f t="shared" si="120"/>
        <v/>
      </c>
      <c r="T917" s="215"/>
      <c r="U917" s="213">
        <f t="shared" si="121"/>
        <v>0</v>
      </c>
      <c r="V917" s="217">
        <f t="shared" si="122"/>
        <v>0</v>
      </c>
      <c r="W917" s="215"/>
      <c r="X917" s="215"/>
      <c r="Y917" s="213" t="str">
        <f>IF(AB917="Y",COUNT(#REF!), "")</f>
        <v/>
      </c>
      <c r="Z917" s="32"/>
      <c r="AA917" s="66" t="s">
        <v>423</v>
      </c>
      <c r="AB917" s="66" t="s">
        <v>72</v>
      </c>
      <c r="AC917" s="68">
        <v>56.305961000000003</v>
      </c>
      <c r="AD917" s="68">
        <v>-120.576751</v>
      </c>
      <c r="AE917" s="65" t="s">
        <v>424</v>
      </c>
      <c r="AF917" s="66">
        <v>8946</v>
      </c>
      <c r="AG917" s="66" t="s">
        <v>74</v>
      </c>
      <c r="AH917" s="66">
        <v>44</v>
      </c>
      <c r="AI917" s="66">
        <v>15</v>
      </c>
      <c r="AJ917" s="66" t="s">
        <v>57</v>
      </c>
      <c r="AK917" s="66" t="s">
        <v>62</v>
      </c>
      <c r="AL917" s="66" t="s">
        <v>57</v>
      </c>
      <c r="AM917" s="66" t="s">
        <v>63</v>
      </c>
      <c r="AN917" s="63" t="str">
        <f t="shared" si="123"/>
        <v>Cecil Lake</v>
      </c>
      <c r="AO917" s="67" t="str">
        <f t="shared" si="124"/>
        <v>FALSE</v>
      </c>
      <c r="AP917" s="67" t="str">
        <f t="shared" si="125"/>
        <v>FALSE</v>
      </c>
    </row>
    <row r="918" spans="2:42" x14ac:dyDescent="0.25">
      <c r="B918" s="174">
        <v>8948</v>
      </c>
      <c r="C918" s="6" t="str">
        <f t="shared" si="117"/>
        <v>Montney</v>
      </c>
      <c r="D918" s="4" t="s">
        <v>57</v>
      </c>
      <c r="E918" s="5" t="s">
        <v>62</v>
      </c>
      <c r="F918" s="5" t="s">
        <v>62</v>
      </c>
      <c r="G918" s="5" t="s">
        <v>2569</v>
      </c>
      <c r="H918" s="5" t="s">
        <v>2568</v>
      </c>
      <c r="I918" s="299"/>
      <c r="J918" s="346"/>
      <c r="K918" s="346"/>
      <c r="L918" s="346"/>
      <c r="M918" s="347"/>
      <c r="N918" s="1"/>
      <c r="O918" s="2"/>
      <c r="P918" s="194"/>
      <c r="Q918" s="343" t="str">
        <f t="shared" si="118"/>
        <v/>
      </c>
      <c r="R918" s="210" t="str">
        <f t="shared" si="119"/>
        <v/>
      </c>
      <c r="S918" s="211" t="str">
        <f t="shared" si="120"/>
        <v/>
      </c>
      <c r="T918" s="215"/>
      <c r="U918" s="213">
        <f t="shared" si="121"/>
        <v>0</v>
      </c>
      <c r="V918" s="217">
        <f t="shared" si="122"/>
        <v>0</v>
      </c>
      <c r="W918" s="215"/>
      <c r="X918" s="215"/>
      <c r="Y918" s="213" t="str">
        <f>IF(AB918="Y",COUNT(#REF!), "")</f>
        <v/>
      </c>
      <c r="Z918" s="32"/>
      <c r="AA918" s="66" t="s">
        <v>1404</v>
      </c>
      <c r="AB918" s="64" t="s">
        <v>72</v>
      </c>
      <c r="AC918" s="68">
        <v>56.450304000000003</v>
      </c>
      <c r="AD918" s="68">
        <v>-120.92649299999999</v>
      </c>
      <c r="AE918" s="65" t="s">
        <v>1405</v>
      </c>
      <c r="AF918" s="66">
        <v>8948</v>
      </c>
      <c r="AG918" s="66" t="s">
        <v>74</v>
      </c>
      <c r="AH918" s="66">
        <v>165</v>
      </c>
      <c r="AI918" s="66">
        <v>49</v>
      </c>
      <c r="AJ918" s="66" t="s">
        <v>57</v>
      </c>
      <c r="AK918" s="66" t="s">
        <v>62</v>
      </c>
      <c r="AL918" s="66" t="s">
        <v>57</v>
      </c>
      <c r="AM918" s="66" t="s">
        <v>63</v>
      </c>
      <c r="AN918" s="63" t="str">
        <f t="shared" si="123"/>
        <v>Montney</v>
      </c>
      <c r="AO918" s="67" t="str">
        <f t="shared" si="124"/>
        <v>FALSE</v>
      </c>
      <c r="AP918" s="67" t="str">
        <f t="shared" si="125"/>
        <v>FALSE</v>
      </c>
    </row>
    <row r="919" spans="2:42" x14ac:dyDescent="0.25">
      <c r="B919" s="174">
        <v>8949</v>
      </c>
      <c r="C919" s="6" t="str">
        <f t="shared" si="117"/>
        <v>Rose Prairie</v>
      </c>
      <c r="D919" s="4" t="s">
        <v>57</v>
      </c>
      <c r="E919" s="5" t="s">
        <v>62</v>
      </c>
      <c r="F919" s="5" t="s">
        <v>62</v>
      </c>
      <c r="G919" s="5" t="s">
        <v>2569</v>
      </c>
      <c r="H919" s="5" t="s">
        <v>2568</v>
      </c>
      <c r="I919" s="299"/>
      <c r="J919" s="346"/>
      <c r="K919" s="346"/>
      <c r="L919" s="346"/>
      <c r="M919" s="347"/>
      <c r="N919" s="1"/>
      <c r="O919" s="2"/>
      <c r="P919" s="194"/>
      <c r="Q919" s="343" t="str">
        <f t="shared" si="118"/>
        <v/>
      </c>
      <c r="R919" s="210" t="str">
        <f t="shared" si="119"/>
        <v/>
      </c>
      <c r="S919" s="211" t="str">
        <f t="shared" si="120"/>
        <v/>
      </c>
      <c r="T919" s="215"/>
      <c r="U919" s="213">
        <f t="shared" si="121"/>
        <v>0</v>
      </c>
      <c r="V919" s="217">
        <f t="shared" si="122"/>
        <v>0</v>
      </c>
      <c r="W919" s="215"/>
      <c r="X919" s="215"/>
      <c r="Y919" s="213" t="str">
        <f>IF(AB919="Y",COUNT(#REF!), "")</f>
        <v/>
      </c>
      <c r="Z919" s="32"/>
      <c r="AA919" s="66" t="s">
        <v>1806</v>
      </c>
      <c r="AB919" s="66" t="s">
        <v>72</v>
      </c>
      <c r="AC919" s="68">
        <v>56.508670000000002</v>
      </c>
      <c r="AD919" s="68">
        <v>-120.78302600000001</v>
      </c>
      <c r="AE919" s="65" t="s">
        <v>1807</v>
      </c>
      <c r="AF919" s="66">
        <v>8949</v>
      </c>
      <c r="AG919" s="66" t="s">
        <v>74</v>
      </c>
      <c r="AH919" s="66">
        <v>40</v>
      </c>
      <c r="AI919" s="66">
        <v>16</v>
      </c>
      <c r="AJ919" s="66" t="s">
        <v>57</v>
      </c>
      <c r="AK919" s="66" t="s">
        <v>62</v>
      </c>
      <c r="AL919" s="66" t="s">
        <v>62</v>
      </c>
      <c r="AM919" s="66" t="s">
        <v>63</v>
      </c>
      <c r="AN919" s="63" t="str">
        <f t="shared" si="123"/>
        <v>Rose Prairie</v>
      </c>
      <c r="AO919" s="67" t="str">
        <f t="shared" si="124"/>
        <v>FALSE</v>
      </c>
      <c r="AP919" s="67" t="str">
        <f t="shared" si="125"/>
        <v>FALSE</v>
      </c>
    </row>
    <row r="920" spans="2:42" x14ac:dyDescent="0.25">
      <c r="B920" s="174">
        <v>8950</v>
      </c>
      <c r="C920" s="6" t="str">
        <f t="shared" si="117"/>
        <v>Osborn</v>
      </c>
      <c r="D920" s="4" t="s">
        <v>57</v>
      </c>
      <c r="E920" s="5" t="s">
        <v>57</v>
      </c>
      <c r="F920" s="5" t="s">
        <v>62</v>
      </c>
      <c r="G920" s="5" t="s">
        <v>2569</v>
      </c>
      <c r="H920" s="5" t="s">
        <v>2568</v>
      </c>
      <c r="I920" s="299"/>
      <c r="J920" s="346"/>
      <c r="K920" s="346"/>
      <c r="L920" s="346"/>
      <c r="M920" s="347"/>
      <c r="N920" s="1"/>
      <c r="O920" s="2"/>
      <c r="P920" s="194"/>
      <c r="Q920" s="343" t="str">
        <f t="shared" si="118"/>
        <v/>
      </c>
      <c r="R920" s="210" t="str">
        <f t="shared" si="119"/>
        <v/>
      </c>
      <c r="S920" s="211" t="str">
        <f t="shared" si="120"/>
        <v/>
      </c>
      <c r="T920" s="215"/>
      <c r="U920" s="213">
        <f t="shared" si="121"/>
        <v>0</v>
      </c>
      <c r="V920" s="217">
        <f t="shared" si="122"/>
        <v>0</v>
      </c>
      <c r="W920" s="215"/>
      <c r="X920" s="215"/>
      <c r="Y920" s="213" t="str">
        <f>IF(AB920="Y",COUNT(#REF!), "")</f>
        <v/>
      </c>
      <c r="Z920" s="32"/>
      <c r="AA920" s="66" t="s">
        <v>1581</v>
      </c>
      <c r="AB920" s="64" t="s">
        <v>72</v>
      </c>
      <c r="AC920" s="68">
        <v>56.604199000000001</v>
      </c>
      <c r="AD920" s="68">
        <v>-120.37780100000001</v>
      </c>
      <c r="AE920" s="65" t="s">
        <v>1582</v>
      </c>
      <c r="AF920" s="66">
        <v>8950</v>
      </c>
      <c r="AG920" s="66" t="s">
        <v>74</v>
      </c>
      <c r="AH920" s="66">
        <v>57</v>
      </c>
      <c r="AI920" s="66">
        <v>21</v>
      </c>
      <c r="AJ920" s="66" t="s">
        <v>57</v>
      </c>
      <c r="AK920" s="66" t="s">
        <v>62</v>
      </c>
      <c r="AL920" s="66" t="s">
        <v>62</v>
      </c>
      <c r="AM920" s="66" t="s">
        <v>63</v>
      </c>
      <c r="AN920" s="63" t="str">
        <f t="shared" si="123"/>
        <v>Osborn</v>
      </c>
      <c r="AO920" s="67" t="str">
        <f t="shared" si="124"/>
        <v>FALSE</v>
      </c>
      <c r="AP920" s="67" t="str">
        <f t="shared" si="125"/>
        <v>FALSE</v>
      </c>
    </row>
    <row r="921" spans="2:42" x14ac:dyDescent="0.25">
      <c r="B921" s="174">
        <v>8951</v>
      </c>
      <c r="C921" s="6" t="str">
        <f t="shared" si="117"/>
        <v>Peejay</v>
      </c>
      <c r="D921" s="4" t="s">
        <v>57</v>
      </c>
      <c r="E921" s="5" t="s">
        <v>57</v>
      </c>
      <c r="F921" s="5" t="s">
        <v>62</v>
      </c>
      <c r="G921" s="5" t="s">
        <v>2569</v>
      </c>
      <c r="H921" s="5" t="s">
        <v>2568</v>
      </c>
      <c r="I921" s="299"/>
      <c r="J921" s="346"/>
      <c r="K921" s="346"/>
      <c r="L921" s="346"/>
      <c r="M921" s="347"/>
      <c r="N921" s="1"/>
      <c r="O921" s="2"/>
      <c r="P921" s="194"/>
      <c r="Q921" s="343" t="str">
        <f t="shared" si="118"/>
        <v/>
      </c>
      <c r="R921" s="210" t="str">
        <f t="shared" si="119"/>
        <v/>
      </c>
      <c r="S921" s="211" t="str">
        <f t="shared" si="120"/>
        <v/>
      </c>
      <c r="T921" s="215"/>
      <c r="U921" s="213">
        <f t="shared" si="121"/>
        <v>0</v>
      </c>
      <c r="V921" s="217">
        <f t="shared" si="122"/>
        <v>0</v>
      </c>
      <c r="W921" s="215"/>
      <c r="X921" s="215"/>
      <c r="Y921" s="213" t="str">
        <f>IF(AB921="Y",COUNT(#REF!), "")</f>
        <v/>
      </c>
      <c r="Z921" s="32"/>
      <c r="AA921" s="64" t="s">
        <v>1618</v>
      </c>
      <c r="AB921" s="66" t="s">
        <v>72</v>
      </c>
      <c r="AC921" s="65">
        <v>56.883299000000001</v>
      </c>
      <c r="AD921" s="65">
        <v>-120.61669999999999</v>
      </c>
      <c r="AE921" s="65" t="s">
        <v>1619</v>
      </c>
      <c r="AF921" s="64">
        <v>8951</v>
      </c>
      <c r="AG921" s="64" t="s">
        <v>74</v>
      </c>
      <c r="AH921" s="64">
        <v>17</v>
      </c>
      <c r="AI921" s="64">
        <v>6</v>
      </c>
      <c r="AJ921" s="64" t="s">
        <v>57</v>
      </c>
      <c r="AK921" s="64" t="s">
        <v>62</v>
      </c>
      <c r="AL921" s="66" t="s">
        <v>62</v>
      </c>
      <c r="AM921" s="66" t="s">
        <v>63</v>
      </c>
      <c r="AN921" s="63" t="str">
        <f t="shared" si="123"/>
        <v>Peejay</v>
      </c>
      <c r="AO921" s="67" t="str">
        <f t="shared" si="124"/>
        <v>FALSE</v>
      </c>
      <c r="AP921" s="67" t="str">
        <f t="shared" si="125"/>
        <v>FALSE</v>
      </c>
    </row>
    <row r="922" spans="2:42" x14ac:dyDescent="0.25">
      <c r="B922" s="174">
        <v>8952</v>
      </c>
      <c r="C922" s="6" t="str">
        <f t="shared" si="117"/>
        <v>Altona</v>
      </c>
      <c r="D922" s="4" t="s">
        <v>57</v>
      </c>
      <c r="E922" s="5" t="s">
        <v>57</v>
      </c>
      <c r="F922" s="5" t="s">
        <v>62</v>
      </c>
      <c r="G922" s="5" t="s">
        <v>2569</v>
      </c>
      <c r="H922" s="5" t="s">
        <v>2568</v>
      </c>
      <c r="I922" s="299"/>
      <c r="J922" s="346"/>
      <c r="K922" s="346"/>
      <c r="L922" s="346"/>
      <c r="M922" s="347"/>
      <c r="N922" s="1"/>
      <c r="O922" s="2"/>
      <c r="P922" s="194"/>
      <c r="Q922" s="343" t="str">
        <f t="shared" si="118"/>
        <v/>
      </c>
      <c r="R922" s="210" t="str">
        <f t="shared" si="119"/>
        <v/>
      </c>
      <c r="S922" s="211" t="str">
        <f t="shared" si="120"/>
        <v/>
      </c>
      <c r="T922" s="215"/>
      <c r="U922" s="213">
        <f t="shared" si="121"/>
        <v>0</v>
      </c>
      <c r="V922" s="217">
        <f t="shared" si="122"/>
        <v>0</v>
      </c>
      <c r="W922" s="215"/>
      <c r="X922" s="215"/>
      <c r="Y922" s="213" t="str">
        <f>IF(AB922="Y",COUNT(#REF!), "")</f>
        <v/>
      </c>
      <c r="Z922" s="32"/>
      <c r="AA922" s="64" t="s">
        <v>130</v>
      </c>
      <c r="AB922" s="64" t="s">
        <v>72</v>
      </c>
      <c r="AC922" s="65">
        <v>56.877524999999999</v>
      </c>
      <c r="AD922" s="65">
        <v>-120.95372399999999</v>
      </c>
      <c r="AE922" s="65" t="s">
        <v>131</v>
      </c>
      <c r="AF922" s="64">
        <v>8952</v>
      </c>
      <c r="AG922" s="64" t="s">
        <v>74</v>
      </c>
      <c r="AH922" s="64">
        <v>103</v>
      </c>
      <c r="AI922" s="64">
        <v>25</v>
      </c>
      <c r="AJ922" s="64" t="s">
        <v>57</v>
      </c>
      <c r="AK922" s="64" t="s">
        <v>62</v>
      </c>
      <c r="AL922" s="66" t="s">
        <v>62</v>
      </c>
      <c r="AM922" s="66" t="s">
        <v>63</v>
      </c>
      <c r="AN922" s="63" t="str">
        <f t="shared" si="123"/>
        <v>Altona</v>
      </c>
      <c r="AO922" s="67" t="str">
        <f t="shared" si="124"/>
        <v>FALSE</v>
      </c>
      <c r="AP922" s="67" t="str">
        <f t="shared" si="125"/>
        <v>FALSE</v>
      </c>
    </row>
    <row r="923" spans="2:42" x14ac:dyDescent="0.25">
      <c r="B923" s="174">
        <v>8953</v>
      </c>
      <c r="C923" s="6" t="str">
        <f t="shared" si="117"/>
        <v>Prespatou</v>
      </c>
      <c r="D923" s="4" t="s">
        <v>57</v>
      </c>
      <c r="E923" s="5" t="s">
        <v>62</v>
      </c>
      <c r="F923" s="5" t="s">
        <v>62</v>
      </c>
      <c r="G923" s="5" t="s">
        <v>2569</v>
      </c>
      <c r="H923" s="5" t="s">
        <v>2568</v>
      </c>
      <c r="I923" s="299"/>
      <c r="J923" s="346"/>
      <c r="K923" s="346"/>
      <c r="L923" s="346"/>
      <c r="M923" s="347"/>
      <c r="N923" s="1"/>
      <c r="O923" s="2"/>
      <c r="P923" s="194"/>
      <c r="Q923" s="343" t="str">
        <f t="shared" si="118"/>
        <v/>
      </c>
      <c r="R923" s="210" t="str">
        <f t="shared" si="119"/>
        <v/>
      </c>
      <c r="S923" s="211" t="str">
        <f t="shared" si="120"/>
        <v/>
      </c>
      <c r="T923" s="215"/>
      <c r="U923" s="213">
        <f t="shared" si="121"/>
        <v>0</v>
      </c>
      <c r="V923" s="217">
        <f t="shared" si="122"/>
        <v>0</v>
      </c>
      <c r="W923" s="215"/>
      <c r="X923" s="215"/>
      <c r="Y923" s="213" t="str">
        <f>IF(AB923="Y",COUNT(#REF!), "")</f>
        <v/>
      </c>
      <c r="Z923" s="32"/>
      <c r="AA923" s="64" t="s">
        <v>1699</v>
      </c>
      <c r="AB923" s="66" t="s">
        <v>72</v>
      </c>
      <c r="AC923" s="65">
        <v>56.922263999999998</v>
      </c>
      <c r="AD923" s="65">
        <v>-121.06258099999999</v>
      </c>
      <c r="AE923" s="65" t="s">
        <v>1700</v>
      </c>
      <c r="AF923" s="64">
        <v>8953</v>
      </c>
      <c r="AG923" s="64" t="s">
        <v>74</v>
      </c>
      <c r="AH923" s="64">
        <v>322</v>
      </c>
      <c r="AI923" s="64">
        <v>84</v>
      </c>
      <c r="AJ923" s="64" t="s">
        <v>57</v>
      </c>
      <c r="AK923" s="64" t="s">
        <v>62</v>
      </c>
      <c r="AL923" s="66" t="s">
        <v>62</v>
      </c>
      <c r="AM923" s="66" t="s">
        <v>63</v>
      </c>
      <c r="AN923" s="63" t="str">
        <f t="shared" si="123"/>
        <v>Prespatou</v>
      </c>
      <c r="AO923" s="67" t="str">
        <f t="shared" si="124"/>
        <v>FALSE</v>
      </c>
      <c r="AP923" s="67" t="str">
        <f t="shared" si="125"/>
        <v>FALSE</v>
      </c>
    </row>
    <row r="924" spans="2:42" x14ac:dyDescent="0.25">
      <c r="B924" s="174">
        <v>8955</v>
      </c>
      <c r="C924" s="6" t="str">
        <f t="shared" si="117"/>
        <v>Buick</v>
      </c>
      <c r="D924" s="4" t="s">
        <v>57</v>
      </c>
      <c r="E924" s="5" t="s">
        <v>57</v>
      </c>
      <c r="F924" s="5" t="s">
        <v>62</v>
      </c>
      <c r="G924" s="5" t="s">
        <v>2569</v>
      </c>
      <c r="H924" s="5" t="s">
        <v>2568</v>
      </c>
      <c r="I924" s="299"/>
      <c r="J924" s="346"/>
      <c r="K924" s="346"/>
      <c r="L924" s="346"/>
      <c r="M924" s="347"/>
      <c r="N924" s="1"/>
      <c r="O924" s="2"/>
      <c r="P924" s="194"/>
      <c r="Q924" s="343" t="str">
        <f t="shared" si="118"/>
        <v/>
      </c>
      <c r="R924" s="210" t="str">
        <f t="shared" si="119"/>
        <v/>
      </c>
      <c r="S924" s="211" t="str">
        <f t="shared" si="120"/>
        <v/>
      </c>
      <c r="T924" s="215"/>
      <c r="U924" s="213">
        <f t="shared" si="121"/>
        <v>0</v>
      </c>
      <c r="V924" s="217">
        <f t="shared" si="122"/>
        <v>0</v>
      </c>
      <c r="W924" s="215"/>
      <c r="X924" s="215"/>
      <c r="Y924" s="213" t="str">
        <f>IF(AB924="Y",COUNT(#REF!), "")</f>
        <v/>
      </c>
      <c r="Z924" s="32"/>
      <c r="AA924" s="66" t="s">
        <v>353</v>
      </c>
      <c r="AB924" s="64" t="s">
        <v>72</v>
      </c>
      <c r="AC924" s="68">
        <v>56.762466000000003</v>
      </c>
      <c r="AD924" s="68">
        <v>-121.270044</v>
      </c>
      <c r="AE924" s="65" t="s">
        <v>354</v>
      </c>
      <c r="AF924" s="66">
        <v>8955</v>
      </c>
      <c r="AG924" s="66" t="s">
        <v>74</v>
      </c>
      <c r="AH924" s="66">
        <v>89</v>
      </c>
      <c r="AI924" s="66">
        <v>12</v>
      </c>
      <c r="AJ924" s="66" t="s">
        <v>57</v>
      </c>
      <c r="AK924" s="66" t="s">
        <v>62</v>
      </c>
      <c r="AL924" s="66" t="s">
        <v>57</v>
      </c>
      <c r="AM924" s="66" t="s">
        <v>63</v>
      </c>
      <c r="AN924" s="63" t="str">
        <f t="shared" si="123"/>
        <v>Buick</v>
      </c>
      <c r="AO924" s="67" t="str">
        <f t="shared" si="124"/>
        <v>FALSE</v>
      </c>
      <c r="AP924" s="67" t="str">
        <f t="shared" si="125"/>
        <v>FALSE</v>
      </c>
    </row>
    <row r="925" spans="2:42" x14ac:dyDescent="0.25">
      <c r="B925" s="174">
        <v>8956</v>
      </c>
      <c r="C925" s="6" t="str">
        <f t="shared" si="117"/>
        <v>Wonowon</v>
      </c>
      <c r="D925" s="4" t="s">
        <v>57</v>
      </c>
      <c r="E925" s="5" t="s">
        <v>57</v>
      </c>
      <c r="F925" s="5" t="s">
        <v>62</v>
      </c>
      <c r="G925" s="5" t="s">
        <v>2569</v>
      </c>
      <c r="H925" s="5" t="s">
        <v>2568</v>
      </c>
      <c r="I925" s="299"/>
      <c r="J925" s="346"/>
      <c r="K925" s="346"/>
      <c r="L925" s="346"/>
      <c r="M925" s="347"/>
      <c r="N925" s="1"/>
      <c r="O925" s="2"/>
      <c r="P925" s="194"/>
      <c r="Q925" s="343" t="str">
        <f t="shared" si="118"/>
        <v/>
      </c>
      <c r="R925" s="210" t="str">
        <f t="shared" si="119"/>
        <v/>
      </c>
      <c r="S925" s="211" t="str">
        <f t="shared" si="120"/>
        <v/>
      </c>
      <c r="T925" s="215"/>
      <c r="U925" s="213">
        <f t="shared" si="121"/>
        <v>0</v>
      </c>
      <c r="V925" s="217">
        <f t="shared" si="122"/>
        <v>0</v>
      </c>
      <c r="W925" s="215"/>
      <c r="X925" s="215"/>
      <c r="Y925" s="213" t="str">
        <f>IF(AB925="Y",COUNT(#REF!), "")</f>
        <v/>
      </c>
      <c r="Z925" s="32"/>
      <c r="AA925" s="66" t="s">
        <v>2438</v>
      </c>
      <c r="AB925" s="66" t="s">
        <v>72</v>
      </c>
      <c r="AC925" s="68">
        <v>56.728833999999999</v>
      </c>
      <c r="AD925" s="68">
        <v>-121.814153</v>
      </c>
      <c r="AE925" s="65" t="s">
        <v>2439</v>
      </c>
      <c r="AF925" s="66">
        <v>8956</v>
      </c>
      <c r="AG925" s="66" t="s">
        <v>74</v>
      </c>
      <c r="AH925" s="66">
        <v>240</v>
      </c>
      <c r="AI925" s="66">
        <v>32</v>
      </c>
      <c r="AJ925" s="66" t="s">
        <v>57</v>
      </c>
      <c r="AK925" s="66" t="s">
        <v>62</v>
      </c>
      <c r="AL925" s="66" t="s">
        <v>62</v>
      </c>
      <c r="AM925" s="66" t="s">
        <v>63</v>
      </c>
      <c r="AN925" s="63" t="str">
        <f t="shared" si="123"/>
        <v>Wonowon</v>
      </c>
      <c r="AO925" s="67" t="str">
        <f t="shared" si="124"/>
        <v>FALSE</v>
      </c>
      <c r="AP925" s="67" t="str">
        <f t="shared" si="125"/>
        <v>FALSE</v>
      </c>
    </row>
    <row r="926" spans="2:42" x14ac:dyDescent="0.25">
      <c r="B926" s="174">
        <v>8958</v>
      </c>
      <c r="C926" s="6" t="str">
        <f t="shared" si="117"/>
        <v>Kobes</v>
      </c>
      <c r="D926" s="4" t="s">
        <v>57</v>
      </c>
      <c r="E926" s="5" t="s">
        <v>57</v>
      </c>
      <c r="F926" s="5" t="s">
        <v>62</v>
      </c>
      <c r="G926" s="5" t="s">
        <v>2569</v>
      </c>
      <c r="H926" s="5" t="s">
        <v>2568</v>
      </c>
      <c r="I926" s="299"/>
      <c r="J926" s="346"/>
      <c r="K926" s="346"/>
      <c r="L926" s="346"/>
      <c r="M926" s="347"/>
      <c r="N926" s="1"/>
      <c r="O926" s="2"/>
      <c r="P926" s="194"/>
      <c r="Q926" s="343" t="str">
        <f t="shared" si="118"/>
        <v/>
      </c>
      <c r="R926" s="210" t="str">
        <f t="shared" si="119"/>
        <v/>
      </c>
      <c r="S926" s="211" t="str">
        <f t="shared" si="120"/>
        <v/>
      </c>
      <c r="T926" s="215"/>
      <c r="U926" s="213">
        <f t="shared" si="121"/>
        <v>0</v>
      </c>
      <c r="V926" s="217">
        <f t="shared" si="122"/>
        <v>0</v>
      </c>
      <c r="W926" s="215"/>
      <c r="X926" s="215"/>
      <c r="Y926" s="213" t="str">
        <f>IF(AB926="Y",COUNT(#REF!), "")</f>
        <v/>
      </c>
      <c r="Z926" s="32"/>
      <c r="AA926" s="64" t="s">
        <v>1125</v>
      </c>
      <c r="AB926" s="64" t="s">
        <v>72</v>
      </c>
      <c r="AC926" s="65">
        <v>56.638899000000002</v>
      </c>
      <c r="AD926" s="65">
        <v>-121.650001</v>
      </c>
      <c r="AE926" s="65" t="s">
        <v>1126</v>
      </c>
      <c r="AF926" s="64">
        <v>8958</v>
      </c>
      <c r="AG926" s="64" t="s">
        <v>74</v>
      </c>
      <c r="AH926" s="64">
        <v>1</v>
      </c>
      <c r="AI926" s="64">
        <v>2</v>
      </c>
      <c r="AJ926" s="64" t="s">
        <v>57</v>
      </c>
      <c r="AK926" s="64" t="s">
        <v>62</v>
      </c>
      <c r="AL926" s="66" t="s">
        <v>62</v>
      </c>
      <c r="AM926" s="66" t="s">
        <v>63</v>
      </c>
      <c r="AN926" s="63" t="str">
        <f t="shared" si="123"/>
        <v>Kobes</v>
      </c>
      <c r="AO926" s="67" t="str">
        <f t="shared" si="124"/>
        <v>FALSE</v>
      </c>
      <c r="AP926" s="67" t="str">
        <f t="shared" si="125"/>
        <v>FALSE</v>
      </c>
    </row>
    <row r="927" spans="2:42" x14ac:dyDescent="0.25">
      <c r="B927" s="174">
        <v>8959</v>
      </c>
      <c r="C927" s="6" t="str">
        <f t="shared" si="117"/>
        <v>Upper Halfway</v>
      </c>
      <c r="D927" s="4" t="s">
        <v>57</v>
      </c>
      <c r="E927" s="5" t="s">
        <v>57</v>
      </c>
      <c r="F927" s="5" t="s">
        <v>62</v>
      </c>
      <c r="G927" s="5" t="s">
        <v>2569</v>
      </c>
      <c r="H927" s="5" t="s">
        <v>2568</v>
      </c>
      <c r="I927" s="299"/>
      <c r="J927" s="346"/>
      <c r="K927" s="346"/>
      <c r="L927" s="346"/>
      <c r="M927" s="347"/>
      <c r="N927" s="1"/>
      <c r="O927" s="2"/>
      <c r="P927" s="194"/>
      <c r="Q927" s="343" t="str">
        <f t="shared" si="118"/>
        <v/>
      </c>
      <c r="R927" s="210" t="str">
        <f t="shared" si="119"/>
        <v/>
      </c>
      <c r="S927" s="211" t="str">
        <f t="shared" si="120"/>
        <v/>
      </c>
      <c r="T927" s="215"/>
      <c r="U927" s="213">
        <f t="shared" si="121"/>
        <v>0</v>
      </c>
      <c r="V927" s="217">
        <f t="shared" si="122"/>
        <v>0</v>
      </c>
      <c r="W927" s="215"/>
      <c r="X927" s="215"/>
      <c r="Y927" s="213" t="str">
        <f>IF(AB927="Y",COUNT(#REF!), "")</f>
        <v/>
      </c>
      <c r="Z927" s="32"/>
      <c r="AA927" s="64" t="s">
        <v>2295</v>
      </c>
      <c r="AB927" s="64" t="s">
        <v>72</v>
      </c>
      <c r="AC927" s="65">
        <v>56.517639000000003</v>
      </c>
      <c r="AD927" s="65">
        <v>-122.22572599999999</v>
      </c>
      <c r="AE927" s="65" t="s">
        <v>2296</v>
      </c>
      <c r="AF927" s="64">
        <v>8959</v>
      </c>
      <c r="AG927" s="64" t="s">
        <v>74</v>
      </c>
      <c r="AH927" s="64">
        <v>2</v>
      </c>
      <c r="AI927" s="64">
        <v>1</v>
      </c>
      <c r="AJ927" s="64" t="s">
        <v>57</v>
      </c>
      <c r="AK927" s="64" t="s">
        <v>62</v>
      </c>
      <c r="AL927" s="66" t="s">
        <v>57</v>
      </c>
      <c r="AM927" s="66" t="s">
        <v>63</v>
      </c>
      <c r="AN927" s="63" t="str">
        <f t="shared" si="123"/>
        <v>Upper Halfway</v>
      </c>
      <c r="AO927" s="67" t="str">
        <f t="shared" si="124"/>
        <v>FALSE</v>
      </c>
      <c r="AP927" s="67" t="str">
        <f t="shared" si="125"/>
        <v>FALSE</v>
      </c>
    </row>
    <row r="928" spans="2:42" x14ac:dyDescent="0.25">
      <c r="B928" s="174">
        <v>8960</v>
      </c>
      <c r="C928" s="6" t="str">
        <f t="shared" si="117"/>
        <v>Pink Mountain</v>
      </c>
      <c r="D928" s="4" t="s">
        <v>57</v>
      </c>
      <c r="E928" s="5" t="s">
        <v>57</v>
      </c>
      <c r="F928" s="5" t="s">
        <v>62</v>
      </c>
      <c r="G928" s="5" t="s">
        <v>2569</v>
      </c>
      <c r="H928" s="5" t="s">
        <v>2568</v>
      </c>
      <c r="I928" s="299"/>
      <c r="J928" s="346"/>
      <c r="K928" s="346"/>
      <c r="L928" s="346"/>
      <c r="M928" s="347"/>
      <c r="N928" s="1"/>
      <c r="O928" s="2"/>
      <c r="P928" s="194"/>
      <c r="Q928" s="343" t="str">
        <f t="shared" si="118"/>
        <v/>
      </c>
      <c r="R928" s="210" t="str">
        <f t="shared" si="119"/>
        <v/>
      </c>
      <c r="S928" s="211" t="str">
        <f t="shared" si="120"/>
        <v/>
      </c>
      <c r="T928" s="215"/>
      <c r="U928" s="213">
        <f t="shared" si="121"/>
        <v>0</v>
      </c>
      <c r="V928" s="217">
        <f t="shared" si="122"/>
        <v>0</v>
      </c>
      <c r="W928" s="215"/>
      <c r="X928" s="215"/>
      <c r="Y928" s="213" t="str">
        <f>IF(AB928="Y",COUNT(#REF!), "")</f>
        <v/>
      </c>
      <c r="Z928" s="32"/>
      <c r="AA928" s="66" t="s">
        <v>1654</v>
      </c>
      <c r="AB928" s="66" t="s">
        <v>72</v>
      </c>
      <c r="AC928" s="68">
        <v>57.035654000000001</v>
      </c>
      <c r="AD928" s="68">
        <v>-122.50734799999999</v>
      </c>
      <c r="AE928" s="65" t="s">
        <v>1655</v>
      </c>
      <c r="AF928" s="66">
        <v>8960</v>
      </c>
      <c r="AG928" s="66" t="s">
        <v>74</v>
      </c>
      <c r="AH928" s="66">
        <v>39</v>
      </c>
      <c r="AI928" s="66">
        <v>14</v>
      </c>
      <c r="AJ928" s="66" t="s">
        <v>57</v>
      </c>
      <c r="AK928" s="66" t="s">
        <v>62</v>
      </c>
      <c r="AL928" s="66" t="s">
        <v>62</v>
      </c>
      <c r="AM928" s="66" t="s">
        <v>63</v>
      </c>
      <c r="AN928" s="63" t="str">
        <f t="shared" si="123"/>
        <v>Pink Mountain</v>
      </c>
      <c r="AO928" s="67" t="str">
        <f t="shared" si="124"/>
        <v>FALSE</v>
      </c>
      <c r="AP928" s="67" t="str">
        <f t="shared" si="125"/>
        <v>FALSE</v>
      </c>
    </row>
    <row r="929" spans="2:42" x14ac:dyDescent="0.25">
      <c r="B929" s="174">
        <v>8961</v>
      </c>
      <c r="C929" s="6" t="str">
        <f t="shared" si="117"/>
        <v>Boring Ranch</v>
      </c>
      <c r="D929" s="4" t="s">
        <v>57</v>
      </c>
      <c r="E929" s="5" t="s">
        <v>57</v>
      </c>
      <c r="F929" s="5" t="s">
        <v>62</v>
      </c>
      <c r="G929" s="5" t="s">
        <v>2569</v>
      </c>
      <c r="H929" s="5" t="s">
        <v>2568</v>
      </c>
      <c r="I929" s="299"/>
      <c r="J929" s="346"/>
      <c r="K929" s="346"/>
      <c r="L929" s="346"/>
      <c r="M929" s="347"/>
      <c r="N929" s="1"/>
      <c r="O929" s="2"/>
      <c r="P929" s="194"/>
      <c r="Q929" s="343" t="str">
        <f t="shared" si="118"/>
        <v/>
      </c>
      <c r="R929" s="210" t="str">
        <f t="shared" si="119"/>
        <v/>
      </c>
      <c r="S929" s="211" t="str">
        <f t="shared" si="120"/>
        <v/>
      </c>
      <c r="T929" s="215"/>
      <c r="U929" s="213">
        <f t="shared" si="121"/>
        <v>0</v>
      </c>
      <c r="V929" s="217">
        <f t="shared" si="122"/>
        <v>0</v>
      </c>
      <c r="W929" s="215"/>
      <c r="X929" s="215"/>
      <c r="Y929" s="213" t="str">
        <f>IF(AB929="Y",COUNT(#REF!), "")</f>
        <v/>
      </c>
      <c r="Z929" s="32"/>
      <c r="AA929" s="66" t="s">
        <v>298</v>
      </c>
      <c r="AB929" s="66" t="s">
        <v>72</v>
      </c>
      <c r="AC929" s="68">
        <v>56.95</v>
      </c>
      <c r="AD929" s="68">
        <v>-122.700002</v>
      </c>
      <c r="AE929" s="65" t="s">
        <v>299</v>
      </c>
      <c r="AF929" s="66">
        <v>8961</v>
      </c>
      <c r="AG929" s="66" t="s">
        <v>74</v>
      </c>
      <c r="AH929" s="66">
        <v>2</v>
      </c>
      <c r="AI929" s="66">
        <v>1</v>
      </c>
      <c r="AJ929" s="66" t="s">
        <v>57</v>
      </c>
      <c r="AK929" s="66" t="s">
        <v>62</v>
      </c>
      <c r="AL929" s="66" t="s">
        <v>57</v>
      </c>
      <c r="AM929" s="66" t="s">
        <v>63</v>
      </c>
      <c r="AN929" s="63" t="str">
        <f t="shared" si="123"/>
        <v>Boring Ranch</v>
      </c>
      <c r="AO929" s="67" t="str">
        <f t="shared" si="124"/>
        <v>FALSE</v>
      </c>
      <c r="AP929" s="67" t="str">
        <f t="shared" si="125"/>
        <v>FALSE</v>
      </c>
    </row>
    <row r="930" spans="2:42" x14ac:dyDescent="0.25">
      <c r="B930" s="174">
        <v>8962</v>
      </c>
      <c r="C930" s="6" t="str">
        <f t="shared" ref="C930:C993" si="126">HYPERLINK(AE930,AN930)</f>
        <v>Brady Ranch</v>
      </c>
      <c r="D930" s="4" t="s">
        <v>57</v>
      </c>
      <c r="E930" s="5" t="s">
        <v>57</v>
      </c>
      <c r="F930" s="5" t="s">
        <v>62</v>
      </c>
      <c r="G930" s="5" t="s">
        <v>2569</v>
      </c>
      <c r="H930" s="5" t="s">
        <v>2568</v>
      </c>
      <c r="I930" s="299"/>
      <c r="J930" s="346"/>
      <c r="K930" s="346"/>
      <c r="L930" s="346"/>
      <c r="M930" s="347"/>
      <c r="N930" s="1"/>
      <c r="O930" s="2"/>
      <c r="P930" s="194"/>
      <c r="Q930" s="343" t="str">
        <f t="shared" ref="Q930:Q993" si="127">IF(L930="","",
IF(SUM((J930*L930)/M930)&lt;=N930,"Sufficient Capacity",
IF(SUM((J930*L930)/M930)&gt;N930,"Not Enough Capacity","Error")))</f>
        <v/>
      </c>
      <c r="R930" s="210" t="str">
        <f t="shared" ref="R930:R993" si="128">IF(OR(ISBLANK(J930),ISBLANK(L930),ISBLANK(M930)), "",(J930*L930/M930))</f>
        <v/>
      </c>
      <c r="S930" s="211" t="str">
        <f t="shared" ref="S930:S993" si="129">IF(AND(COUNT(N930,R930)=2, OR($O$10="Last-Mile", $O$10="Transport &amp; Last-Mile")), N930-R930, "")</f>
        <v/>
      </c>
      <c r="T930" s="215"/>
      <c r="U930" s="213">
        <f t="shared" ref="U930:U993" si="130">IF(AND(AB930="Y",I930&lt;&gt;""),1,0)</f>
        <v>0</v>
      </c>
      <c r="V930" s="217">
        <f t="shared" ref="V930:V993" si="131">IF(AND(AB930="Y",I930="Last-Mile &amp; Transport"),1,0)</f>
        <v>0</v>
      </c>
      <c r="W930" s="215"/>
      <c r="X930" s="215"/>
      <c r="Y930" s="213" t="str">
        <f>IF(AB930="Y",COUNT(#REF!), "")</f>
        <v/>
      </c>
      <c r="Z930" s="32"/>
      <c r="AA930" s="66" t="s">
        <v>314</v>
      </c>
      <c r="AB930" s="64" t="s">
        <v>72</v>
      </c>
      <c r="AC930" s="68">
        <v>56.833298999999997</v>
      </c>
      <c r="AD930" s="68">
        <v>-122.63330000000001</v>
      </c>
      <c r="AE930" s="65" t="s">
        <v>315</v>
      </c>
      <c r="AF930" s="66">
        <v>8962</v>
      </c>
      <c r="AG930" s="66" t="s">
        <v>74</v>
      </c>
      <c r="AH930" s="66">
        <v>7</v>
      </c>
      <c r="AI930" s="66">
        <v>2</v>
      </c>
      <c r="AJ930" s="66" t="s">
        <v>57</v>
      </c>
      <c r="AK930" s="66" t="s">
        <v>62</v>
      </c>
      <c r="AL930" s="66" t="s">
        <v>57</v>
      </c>
      <c r="AM930" s="66" t="s">
        <v>63</v>
      </c>
      <c r="AN930" s="63" t="str">
        <f t="shared" ref="AN930:AN993" si="132">IF(AB930="Y", CONCATENATE(AA930,"*"), AA930)</f>
        <v>Brady Ranch</v>
      </c>
      <c r="AO930" s="67" t="str">
        <f t="shared" ref="AO930:AO993" si="133">IF(I930="Last-Mile","TRUE",IF(I930="Transport &amp; Last-Mile","TRUE","FALSE"))</f>
        <v>FALSE</v>
      </c>
      <c r="AP930" s="67" t="str">
        <f t="shared" ref="AP930:AP993" si="134">IF(I930="Transport","TRUE",IF(I930="Transport &amp; Last-Mile","TRUE","FALSE"))</f>
        <v>FALSE</v>
      </c>
    </row>
    <row r="931" spans="2:42" x14ac:dyDescent="0.25">
      <c r="B931" s="174">
        <v>8963</v>
      </c>
      <c r="C931" s="6" t="str">
        <f t="shared" si="126"/>
        <v>Beatton Ranch</v>
      </c>
      <c r="D931" s="4" t="s">
        <v>57</v>
      </c>
      <c r="E931" s="5" t="s">
        <v>57</v>
      </c>
      <c r="F931" s="5" t="s">
        <v>62</v>
      </c>
      <c r="G931" s="5" t="s">
        <v>2569</v>
      </c>
      <c r="H931" s="5" t="s">
        <v>2568</v>
      </c>
      <c r="I931" s="299"/>
      <c r="J931" s="346"/>
      <c r="K931" s="346"/>
      <c r="L931" s="346"/>
      <c r="M931" s="347"/>
      <c r="N931" s="1"/>
      <c r="O931" s="2"/>
      <c r="P931" s="194"/>
      <c r="Q931" s="343" t="str">
        <f t="shared" si="127"/>
        <v/>
      </c>
      <c r="R931" s="210" t="str">
        <f t="shared" si="128"/>
        <v/>
      </c>
      <c r="S931" s="211" t="str">
        <f t="shared" si="129"/>
        <v/>
      </c>
      <c r="T931" s="215"/>
      <c r="U931" s="213">
        <f t="shared" si="130"/>
        <v>0</v>
      </c>
      <c r="V931" s="217">
        <f t="shared" si="131"/>
        <v>0</v>
      </c>
      <c r="W931" s="215"/>
      <c r="X931" s="215"/>
      <c r="Y931" s="213" t="str">
        <f>IF(AB931="Y",COUNT(#REF!), "")</f>
        <v/>
      </c>
      <c r="Z931" s="32"/>
      <c r="AA931" s="64" t="s">
        <v>212</v>
      </c>
      <c r="AB931" s="64" t="s">
        <v>72</v>
      </c>
      <c r="AC931" s="65">
        <v>56.733300999999997</v>
      </c>
      <c r="AD931" s="65">
        <v>-122.58329999999999</v>
      </c>
      <c r="AE931" s="65" t="s">
        <v>213</v>
      </c>
      <c r="AF931" s="64">
        <v>8963</v>
      </c>
      <c r="AG931" s="64" t="s">
        <v>74</v>
      </c>
      <c r="AH931" s="64">
        <v>2</v>
      </c>
      <c r="AI931" s="64">
        <v>1</v>
      </c>
      <c r="AJ931" s="64" t="s">
        <v>57</v>
      </c>
      <c r="AK931" s="64" t="s">
        <v>62</v>
      </c>
      <c r="AL931" s="66" t="s">
        <v>57</v>
      </c>
      <c r="AM931" s="66" t="s">
        <v>63</v>
      </c>
      <c r="AN931" s="63" t="str">
        <f t="shared" si="132"/>
        <v>Beatton Ranch</v>
      </c>
      <c r="AO931" s="67" t="str">
        <f t="shared" si="133"/>
        <v>FALSE</v>
      </c>
      <c r="AP931" s="67" t="str">
        <f t="shared" si="134"/>
        <v>FALSE</v>
      </c>
    </row>
    <row r="932" spans="2:42" x14ac:dyDescent="0.25">
      <c r="B932" s="174">
        <v>8964</v>
      </c>
      <c r="C932" s="6" t="str">
        <f t="shared" si="126"/>
        <v>McKearney Ranch</v>
      </c>
      <c r="D932" s="4" t="s">
        <v>57</v>
      </c>
      <c r="E932" s="5" t="s">
        <v>57</v>
      </c>
      <c r="F932" s="5" t="s">
        <v>62</v>
      </c>
      <c r="G932" s="5" t="s">
        <v>2569</v>
      </c>
      <c r="H932" s="5" t="s">
        <v>2568</v>
      </c>
      <c r="I932" s="299"/>
      <c r="J932" s="346"/>
      <c r="K932" s="346"/>
      <c r="L932" s="346"/>
      <c r="M932" s="347"/>
      <c r="N932" s="1"/>
      <c r="O932" s="2"/>
      <c r="P932" s="194"/>
      <c r="Q932" s="343" t="str">
        <f t="shared" si="127"/>
        <v/>
      </c>
      <c r="R932" s="210" t="str">
        <f t="shared" si="128"/>
        <v/>
      </c>
      <c r="S932" s="211" t="str">
        <f t="shared" si="129"/>
        <v/>
      </c>
      <c r="T932" s="215"/>
      <c r="U932" s="213">
        <f t="shared" si="130"/>
        <v>0</v>
      </c>
      <c r="V932" s="217">
        <f t="shared" si="131"/>
        <v>0</v>
      </c>
      <c r="W932" s="215"/>
      <c r="X932" s="215"/>
      <c r="Y932" s="213" t="str">
        <f>IF(AB932="Y",COUNT(#REF!), "")</f>
        <v/>
      </c>
      <c r="Z932" s="32"/>
      <c r="AA932" s="64" t="s">
        <v>1342</v>
      </c>
      <c r="AB932" s="64" t="s">
        <v>72</v>
      </c>
      <c r="AC932" s="65">
        <v>56.633299999999998</v>
      </c>
      <c r="AD932" s="65">
        <v>-122.46669900000001</v>
      </c>
      <c r="AE932" s="65" t="s">
        <v>1343</v>
      </c>
      <c r="AF932" s="64">
        <v>8964</v>
      </c>
      <c r="AG932" s="64" t="s">
        <v>74</v>
      </c>
      <c r="AH932" s="64">
        <v>26</v>
      </c>
      <c r="AI932" s="64">
        <v>6</v>
      </c>
      <c r="AJ932" s="64" t="s">
        <v>57</v>
      </c>
      <c r="AK932" s="64" t="s">
        <v>62</v>
      </c>
      <c r="AL932" s="66" t="s">
        <v>57</v>
      </c>
      <c r="AM932" s="66" t="s">
        <v>63</v>
      </c>
      <c r="AN932" s="63" t="str">
        <f t="shared" si="132"/>
        <v>McKearney Ranch</v>
      </c>
      <c r="AO932" s="67" t="str">
        <f t="shared" si="133"/>
        <v>FALSE</v>
      </c>
      <c r="AP932" s="67" t="str">
        <f t="shared" si="134"/>
        <v>FALSE</v>
      </c>
    </row>
    <row r="933" spans="2:42" x14ac:dyDescent="0.25">
      <c r="B933" s="174">
        <v>8965</v>
      </c>
      <c r="C933" s="6" t="str">
        <f t="shared" si="126"/>
        <v>Simpson Ranch</v>
      </c>
      <c r="D933" s="4" t="s">
        <v>57</v>
      </c>
      <c r="E933" s="5" t="s">
        <v>57</v>
      </c>
      <c r="F933" s="5" t="s">
        <v>62</v>
      </c>
      <c r="G933" s="5" t="s">
        <v>2569</v>
      </c>
      <c r="H933" s="5" t="s">
        <v>2568</v>
      </c>
      <c r="I933" s="299"/>
      <c r="J933" s="346"/>
      <c r="K933" s="346"/>
      <c r="L933" s="346"/>
      <c r="M933" s="347"/>
      <c r="N933" s="1"/>
      <c r="O933" s="2"/>
      <c r="P933" s="194"/>
      <c r="Q933" s="343" t="str">
        <f t="shared" si="127"/>
        <v/>
      </c>
      <c r="R933" s="210" t="str">
        <f t="shared" si="128"/>
        <v/>
      </c>
      <c r="S933" s="211" t="str">
        <f t="shared" si="129"/>
        <v/>
      </c>
      <c r="T933" s="215"/>
      <c r="U933" s="213">
        <f t="shared" si="130"/>
        <v>0</v>
      </c>
      <c r="V933" s="217">
        <f t="shared" si="131"/>
        <v>0</v>
      </c>
      <c r="W933" s="215"/>
      <c r="X933" s="215"/>
      <c r="Y933" s="213" t="str">
        <f>IF(AB933="Y",COUNT(#REF!), "")</f>
        <v/>
      </c>
      <c r="Z933" s="32"/>
      <c r="AA933" s="66" t="s">
        <v>1958</v>
      </c>
      <c r="AB933" s="66" t="s">
        <v>72</v>
      </c>
      <c r="AC933" s="68">
        <v>56.6</v>
      </c>
      <c r="AD933" s="68">
        <v>-122.433301</v>
      </c>
      <c r="AE933" s="65" t="s">
        <v>1959</v>
      </c>
      <c r="AF933" s="66">
        <v>8965</v>
      </c>
      <c r="AG933" s="66" t="s">
        <v>74</v>
      </c>
      <c r="AH933" s="66">
        <v>26</v>
      </c>
      <c r="AI933" s="66">
        <v>6</v>
      </c>
      <c r="AJ933" s="66" t="s">
        <v>57</v>
      </c>
      <c r="AK933" s="66" t="s">
        <v>62</v>
      </c>
      <c r="AL933" s="66" t="s">
        <v>57</v>
      </c>
      <c r="AM933" s="66" t="s">
        <v>63</v>
      </c>
      <c r="AN933" s="63" t="str">
        <f t="shared" si="132"/>
        <v>Simpson Ranch</v>
      </c>
      <c r="AO933" s="67" t="str">
        <f t="shared" si="133"/>
        <v>FALSE</v>
      </c>
      <c r="AP933" s="67" t="str">
        <f t="shared" si="134"/>
        <v>FALSE</v>
      </c>
    </row>
    <row r="934" spans="2:42" x14ac:dyDescent="0.25">
      <c r="B934" s="174">
        <v>8966</v>
      </c>
      <c r="C934" s="6" t="str">
        <f t="shared" si="126"/>
        <v>Federal Ranch</v>
      </c>
      <c r="D934" s="4" t="s">
        <v>57</v>
      </c>
      <c r="E934" s="5" t="s">
        <v>57</v>
      </c>
      <c r="F934" s="5" t="s">
        <v>62</v>
      </c>
      <c r="G934" s="5" t="s">
        <v>2569</v>
      </c>
      <c r="H934" s="5" t="s">
        <v>2568</v>
      </c>
      <c r="I934" s="299"/>
      <c r="J934" s="346"/>
      <c r="K934" s="346"/>
      <c r="L934" s="346"/>
      <c r="M934" s="347"/>
      <c r="N934" s="1"/>
      <c r="O934" s="2"/>
      <c r="P934" s="194"/>
      <c r="Q934" s="343" t="str">
        <f t="shared" si="127"/>
        <v/>
      </c>
      <c r="R934" s="210" t="str">
        <f t="shared" si="128"/>
        <v/>
      </c>
      <c r="S934" s="211" t="str">
        <f t="shared" si="129"/>
        <v/>
      </c>
      <c r="T934" s="215"/>
      <c r="U934" s="213">
        <f t="shared" si="130"/>
        <v>0</v>
      </c>
      <c r="V934" s="217">
        <f t="shared" si="131"/>
        <v>0</v>
      </c>
      <c r="W934" s="215"/>
      <c r="X934" s="215"/>
      <c r="Y934" s="213" t="str">
        <f>IF(AB934="Y",COUNT(#REF!), "")</f>
        <v/>
      </c>
      <c r="Z934" s="32"/>
      <c r="AA934" s="66" t="s">
        <v>760</v>
      </c>
      <c r="AB934" s="66" t="s">
        <v>72</v>
      </c>
      <c r="AC934" s="68">
        <v>56.4</v>
      </c>
      <c r="AD934" s="68">
        <v>-122.38329899999999</v>
      </c>
      <c r="AE934" s="65" t="s">
        <v>761</v>
      </c>
      <c r="AF934" s="66">
        <v>8966</v>
      </c>
      <c r="AG934" s="66" t="s">
        <v>74</v>
      </c>
      <c r="AH934" s="66">
        <v>2</v>
      </c>
      <c r="AI934" s="66">
        <v>1</v>
      </c>
      <c r="AJ934" s="66" t="s">
        <v>57</v>
      </c>
      <c r="AK934" s="66" t="s">
        <v>62</v>
      </c>
      <c r="AL934" s="66" t="s">
        <v>57</v>
      </c>
      <c r="AM934" s="66" t="s">
        <v>63</v>
      </c>
      <c r="AN934" s="63" t="str">
        <f t="shared" si="132"/>
        <v>Federal Ranch</v>
      </c>
      <c r="AO934" s="67" t="str">
        <f t="shared" si="133"/>
        <v>FALSE</v>
      </c>
      <c r="AP934" s="67" t="str">
        <f t="shared" si="134"/>
        <v>FALSE</v>
      </c>
    </row>
    <row r="935" spans="2:42" x14ac:dyDescent="0.25">
      <c r="B935" s="174">
        <v>8967</v>
      </c>
      <c r="C935" s="6" t="str">
        <f t="shared" si="126"/>
        <v>Sikanni Chief</v>
      </c>
      <c r="D935" s="4" t="s">
        <v>57</v>
      </c>
      <c r="E935" s="5" t="s">
        <v>57</v>
      </c>
      <c r="F935" s="5" t="s">
        <v>62</v>
      </c>
      <c r="G935" s="5" t="s">
        <v>2569</v>
      </c>
      <c r="H935" s="5" t="s">
        <v>2568</v>
      </c>
      <c r="I935" s="299"/>
      <c r="J935" s="346"/>
      <c r="K935" s="346"/>
      <c r="L935" s="346"/>
      <c r="M935" s="347"/>
      <c r="N935" s="1"/>
      <c r="O935" s="2"/>
      <c r="P935" s="194"/>
      <c r="Q935" s="343" t="str">
        <f t="shared" si="127"/>
        <v/>
      </c>
      <c r="R935" s="210" t="str">
        <f t="shared" si="128"/>
        <v/>
      </c>
      <c r="S935" s="211" t="str">
        <f t="shared" si="129"/>
        <v/>
      </c>
      <c r="T935" s="215"/>
      <c r="U935" s="213">
        <f t="shared" si="130"/>
        <v>0</v>
      </c>
      <c r="V935" s="217">
        <f t="shared" si="131"/>
        <v>0</v>
      </c>
      <c r="W935" s="215"/>
      <c r="X935" s="215"/>
      <c r="Y935" s="213" t="str">
        <f>IF(AB935="Y",COUNT(#REF!), "")</f>
        <v/>
      </c>
      <c r="Z935" s="32"/>
      <c r="AA935" s="66" t="s">
        <v>1943</v>
      </c>
      <c r="AB935" s="66" t="s">
        <v>72</v>
      </c>
      <c r="AC935" s="68">
        <v>57.234625999999999</v>
      </c>
      <c r="AD935" s="68">
        <v>-122.694743</v>
      </c>
      <c r="AE935" s="65" t="s">
        <v>1944</v>
      </c>
      <c r="AF935" s="66">
        <v>8967</v>
      </c>
      <c r="AG935" s="66" t="s">
        <v>74</v>
      </c>
      <c r="AH935" s="66"/>
      <c r="AI935" s="66"/>
      <c r="AJ935" s="66" t="s">
        <v>57</v>
      </c>
      <c r="AK935" s="66" t="s">
        <v>57</v>
      </c>
      <c r="AL935" s="66" t="s">
        <v>57</v>
      </c>
      <c r="AM935" s="66" t="s">
        <v>63</v>
      </c>
      <c r="AN935" s="63" t="str">
        <f t="shared" si="132"/>
        <v>Sikanni Chief</v>
      </c>
      <c r="AO935" s="67" t="str">
        <f t="shared" si="133"/>
        <v>FALSE</v>
      </c>
      <c r="AP935" s="67" t="str">
        <f t="shared" si="134"/>
        <v>FALSE</v>
      </c>
    </row>
    <row r="936" spans="2:42" x14ac:dyDescent="0.25">
      <c r="B936" s="174">
        <v>8968</v>
      </c>
      <c r="C936" s="6" t="str">
        <f t="shared" si="126"/>
        <v>Buckinghorse River</v>
      </c>
      <c r="D936" s="4" t="s">
        <v>57</v>
      </c>
      <c r="E936" s="5" t="s">
        <v>57</v>
      </c>
      <c r="F936" s="5" t="s">
        <v>57</v>
      </c>
      <c r="G936" s="5" t="s">
        <v>2569</v>
      </c>
      <c r="H936" s="5" t="s">
        <v>2568</v>
      </c>
      <c r="I936" s="299"/>
      <c r="J936" s="346"/>
      <c r="K936" s="346"/>
      <c r="L936" s="346"/>
      <c r="M936" s="347"/>
      <c r="N936" s="1"/>
      <c r="O936" s="2"/>
      <c r="P936" s="194"/>
      <c r="Q936" s="343" t="str">
        <f t="shared" si="127"/>
        <v/>
      </c>
      <c r="R936" s="210" t="str">
        <f t="shared" si="128"/>
        <v/>
      </c>
      <c r="S936" s="211" t="str">
        <f t="shared" si="129"/>
        <v/>
      </c>
      <c r="T936" s="215"/>
      <c r="U936" s="213">
        <f t="shared" si="130"/>
        <v>0</v>
      </c>
      <c r="V936" s="217">
        <f t="shared" si="131"/>
        <v>0</v>
      </c>
      <c r="W936" s="215"/>
      <c r="X936" s="215"/>
      <c r="Y936" s="213" t="str">
        <f>IF(AB936="Y",COUNT(#REF!), "")</f>
        <v/>
      </c>
      <c r="Z936" s="32"/>
      <c r="AA936" s="64" t="s">
        <v>347</v>
      </c>
      <c r="AB936" s="66" t="s">
        <v>72</v>
      </c>
      <c r="AC936" s="65">
        <v>57.390143999999999</v>
      </c>
      <c r="AD936" s="65">
        <v>-122.84166999999999</v>
      </c>
      <c r="AE936" s="65" t="s">
        <v>348</v>
      </c>
      <c r="AF936" s="64">
        <v>8968</v>
      </c>
      <c r="AG936" s="64" t="s">
        <v>74</v>
      </c>
      <c r="AH936" s="64">
        <v>6</v>
      </c>
      <c r="AI936" s="64">
        <v>2</v>
      </c>
      <c r="AJ936" s="64" t="s">
        <v>57</v>
      </c>
      <c r="AK936" s="64" t="s">
        <v>62</v>
      </c>
      <c r="AL936" s="66" t="s">
        <v>57</v>
      </c>
      <c r="AM936" s="66" t="s">
        <v>63</v>
      </c>
      <c r="AN936" s="63" t="str">
        <f t="shared" si="132"/>
        <v>Buckinghorse River</v>
      </c>
      <c r="AO936" s="67" t="str">
        <f t="shared" si="133"/>
        <v>FALSE</v>
      </c>
      <c r="AP936" s="67" t="str">
        <f t="shared" si="134"/>
        <v>FALSE</v>
      </c>
    </row>
    <row r="937" spans="2:42" x14ac:dyDescent="0.25">
      <c r="B937" s="174">
        <v>8970</v>
      </c>
      <c r="C937" s="6" t="str">
        <f t="shared" si="126"/>
        <v>Fort Nelson</v>
      </c>
      <c r="D937" s="4" t="s">
        <v>62</v>
      </c>
      <c r="E937" s="5" t="s">
        <v>62</v>
      </c>
      <c r="F937" s="5" t="s">
        <v>62</v>
      </c>
      <c r="G937" s="5" t="s">
        <v>2570</v>
      </c>
      <c r="H937" s="5" t="s">
        <v>2568</v>
      </c>
      <c r="I937" s="299"/>
      <c r="J937" s="346"/>
      <c r="K937" s="346"/>
      <c r="L937" s="346"/>
      <c r="M937" s="347"/>
      <c r="N937" s="1"/>
      <c r="O937" s="2"/>
      <c r="P937" s="194"/>
      <c r="Q937" s="343" t="str">
        <f t="shared" si="127"/>
        <v/>
      </c>
      <c r="R937" s="210" t="str">
        <f t="shared" si="128"/>
        <v/>
      </c>
      <c r="S937" s="211" t="str">
        <f t="shared" si="129"/>
        <v/>
      </c>
      <c r="T937" s="215"/>
      <c r="U937" s="213">
        <f t="shared" si="130"/>
        <v>0</v>
      </c>
      <c r="V937" s="217">
        <f t="shared" si="131"/>
        <v>0</v>
      </c>
      <c r="W937" s="215"/>
      <c r="X937" s="215"/>
      <c r="Y937" s="213" t="str">
        <f>IF(AB937="Y",COUNT(#REF!), "")</f>
        <v/>
      </c>
      <c r="Z937" s="32"/>
      <c r="AA937" s="66" t="s">
        <v>788</v>
      </c>
      <c r="AB937" s="66" t="s">
        <v>72</v>
      </c>
      <c r="AC937" s="68">
        <v>58.805599999999998</v>
      </c>
      <c r="AD937" s="68">
        <v>-122.69720100000001</v>
      </c>
      <c r="AE937" s="65" t="s">
        <v>789</v>
      </c>
      <c r="AF937" s="66">
        <v>8970</v>
      </c>
      <c r="AG937" s="66" t="s">
        <v>74</v>
      </c>
      <c r="AH937" s="66">
        <v>3705</v>
      </c>
      <c r="AI937" s="66">
        <v>1837</v>
      </c>
      <c r="AJ937" s="66" t="s">
        <v>57</v>
      </c>
      <c r="AK937" s="66" t="s">
        <v>62</v>
      </c>
      <c r="AL937" s="66" t="s">
        <v>62</v>
      </c>
      <c r="AM937" s="66" t="s">
        <v>63</v>
      </c>
      <c r="AN937" s="63" t="str">
        <f t="shared" si="132"/>
        <v>Fort Nelson</v>
      </c>
      <c r="AO937" s="67" t="str">
        <f t="shared" si="133"/>
        <v>FALSE</v>
      </c>
      <c r="AP937" s="67" t="str">
        <f t="shared" si="134"/>
        <v>FALSE</v>
      </c>
    </row>
    <row r="938" spans="2:42" x14ac:dyDescent="0.25">
      <c r="B938" s="174">
        <v>8972</v>
      </c>
      <c r="C938" s="6" t="str">
        <f t="shared" si="126"/>
        <v>Snake River</v>
      </c>
      <c r="D938" s="4" t="s">
        <v>57</v>
      </c>
      <c r="E938" s="5" t="s">
        <v>57</v>
      </c>
      <c r="F938" s="5" t="s">
        <v>62</v>
      </c>
      <c r="G938" s="5" t="s">
        <v>2570</v>
      </c>
      <c r="H938" s="5" t="s">
        <v>2568</v>
      </c>
      <c r="I938" s="299"/>
      <c r="J938" s="346"/>
      <c r="K938" s="346"/>
      <c r="L938" s="346"/>
      <c r="M938" s="347"/>
      <c r="N938" s="1"/>
      <c r="O938" s="2"/>
      <c r="P938" s="194"/>
      <c r="Q938" s="343" t="str">
        <f t="shared" si="127"/>
        <v/>
      </c>
      <c r="R938" s="210" t="str">
        <f t="shared" si="128"/>
        <v/>
      </c>
      <c r="S938" s="211" t="str">
        <f t="shared" si="129"/>
        <v/>
      </c>
      <c r="T938" s="215"/>
      <c r="U938" s="213">
        <f t="shared" si="130"/>
        <v>0</v>
      </c>
      <c r="V938" s="217">
        <f t="shared" si="131"/>
        <v>0</v>
      </c>
      <c r="W938" s="215"/>
      <c r="X938" s="215"/>
      <c r="Y938" s="213" t="str">
        <f>IF(AB938="Y",COUNT(#REF!), "")</f>
        <v/>
      </c>
      <c r="Z938" s="32"/>
      <c r="AA938" s="64" t="s">
        <v>2006</v>
      </c>
      <c r="AB938" s="64" t="s">
        <v>72</v>
      </c>
      <c r="AC938" s="65">
        <v>59.036397000000001</v>
      </c>
      <c r="AD938" s="65">
        <v>-122.439215</v>
      </c>
      <c r="AE938" s="65" t="s">
        <v>2007</v>
      </c>
      <c r="AF938" s="64">
        <v>8972</v>
      </c>
      <c r="AG938" s="64" t="s">
        <v>74</v>
      </c>
      <c r="AH938" s="64">
        <v>1</v>
      </c>
      <c r="AI938" s="64">
        <v>0</v>
      </c>
      <c r="AJ938" s="64" t="s">
        <v>57</v>
      </c>
      <c r="AK938" s="64" t="s">
        <v>62</v>
      </c>
      <c r="AL938" s="66" t="s">
        <v>62</v>
      </c>
      <c r="AM938" s="66" t="s">
        <v>63</v>
      </c>
      <c r="AN938" s="63" t="str">
        <f t="shared" si="132"/>
        <v>Snake River</v>
      </c>
      <c r="AO938" s="67" t="str">
        <f t="shared" si="133"/>
        <v>FALSE</v>
      </c>
      <c r="AP938" s="67" t="str">
        <f t="shared" si="134"/>
        <v>FALSE</v>
      </c>
    </row>
    <row r="939" spans="2:42" x14ac:dyDescent="0.25">
      <c r="B939" s="174">
        <v>8973</v>
      </c>
      <c r="C939" s="6" t="str">
        <f t="shared" si="126"/>
        <v>Steamboat</v>
      </c>
      <c r="D939" s="4" t="s">
        <v>57</v>
      </c>
      <c r="E939" s="5" t="s">
        <v>57</v>
      </c>
      <c r="F939" s="5" t="s">
        <v>62</v>
      </c>
      <c r="G939" s="5" t="s">
        <v>2570</v>
      </c>
      <c r="H939" s="5" t="s">
        <v>2568</v>
      </c>
      <c r="I939" s="299"/>
      <c r="J939" s="346"/>
      <c r="K939" s="346"/>
      <c r="L939" s="346"/>
      <c r="M939" s="347"/>
      <c r="N939" s="1"/>
      <c r="O939" s="2"/>
      <c r="P939" s="194"/>
      <c r="Q939" s="343" t="str">
        <f t="shared" si="127"/>
        <v/>
      </c>
      <c r="R939" s="210" t="str">
        <f t="shared" si="128"/>
        <v/>
      </c>
      <c r="S939" s="211" t="str">
        <f t="shared" si="129"/>
        <v/>
      </c>
      <c r="T939" s="215"/>
      <c r="U939" s="213">
        <f t="shared" si="130"/>
        <v>0</v>
      </c>
      <c r="V939" s="217">
        <f t="shared" si="131"/>
        <v>0</v>
      </c>
      <c r="W939" s="215"/>
      <c r="X939" s="215"/>
      <c r="Y939" s="213" t="str">
        <f>IF(AB939="Y",COUNT(#REF!), "")</f>
        <v/>
      </c>
      <c r="Z939" s="32"/>
      <c r="AA939" s="64" t="s">
        <v>2083</v>
      </c>
      <c r="AB939" s="66" t="s">
        <v>72</v>
      </c>
      <c r="AC939" s="65">
        <v>58.675634000000002</v>
      </c>
      <c r="AD939" s="65">
        <v>-123.712165</v>
      </c>
      <c r="AE939" s="65" t="s">
        <v>2084</v>
      </c>
      <c r="AF939" s="64">
        <v>8973</v>
      </c>
      <c r="AG939" s="64" t="s">
        <v>74</v>
      </c>
      <c r="AH939" s="64">
        <v>0</v>
      </c>
      <c r="AI939" s="64">
        <v>0</v>
      </c>
      <c r="AJ939" s="64" t="s">
        <v>57</v>
      </c>
      <c r="AK939" s="64" t="s">
        <v>62</v>
      </c>
      <c r="AL939" s="66" t="s">
        <v>57</v>
      </c>
      <c r="AM939" s="66" t="s">
        <v>63</v>
      </c>
      <c r="AN939" s="63" t="str">
        <f t="shared" si="132"/>
        <v>Steamboat</v>
      </c>
      <c r="AO939" s="67" t="str">
        <f t="shared" si="133"/>
        <v>FALSE</v>
      </c>
      <c r="AP939" s="67" t="str">
        <f t="shared" si="134"/>
        <v>FALSE</v>
      </c>
    </row>
    <row r="940" spans="2:42" x14ac:dyDescent="0.25">
      <c r="B940" s="174">
        <v>8974</v>
      </c>
      <c r="C940" s="6" t="str">
        <f t="shared" si="126"/>
        <v>Summit Lake</v>
      </c>
      <c r="D940" s="4" t="s">
        <v>57</v>
      </c>
      <c r="E940" s="5" t="s">
        <v>57</v>
      </c>
      <c r="F940" s="5" t="s">
        <v>57</v>
      </c>
      <c r="G940" s="5" t="s">
        <v>2570</v>
      </c>
      <c r="H940" s="5" t="s">
        <v>2568</v>
      </c>
      <c r="I940" s="299"/>
      <c r="J940" s="346"/>
      <c r="K940" s="346"/>
      <c r="L940" s="346"/>
      <c r="M940" s="347"/>
      <c r="N940" s="1"/>
      <c r="O940" s="2"/>
      <c r="P940" s="194"/>
      <c r="Q940" s="343" t="str">
        <f t="shared" si="127"/>
        <v/>
      </c>
      <c r="R940" s="210" t="str">
        <f t="shared" si="128"/>
        <v/>
      </c>
      <c r="S940" s="211" t="str">
        <f t="shared" si="129"/>
        <v/>
      </c>
      <c r="T940" s="215"/>
      <c r="U940" s="213">
        <f t="shared" si="130"/>
        <v>0</v>
      </c>
      <c r="V940" s="217">
        <f t="shared" si="131"/>
        <v>0</v>
      </c>
      <c r="W940" s="215"/>
      <c r="X940" s="215"/>
      <c r="Y940" s="213" t="str">
        <f>IF(AB940="Y",COUNT(#REF!), "")</f>
        <v/>
      </c>
      <c r="Z940" s="32"/>
      <c r="AA940" s="64" t="s">
        <v>2111</v>
      </c>
      <c r="AB940" s="66" t="s">
        <v>72</v>
      </c>
      <c r="AC940" s="65">
        <v>58.655394000000001</v>
      </c>
      <c r="AD940" s="65">
        <v>-124.637719</v>
      </c>
      <c r="AE940" s="65" t="s">
        <v>2114</v>
      </c>
      <c r="AF940" s="64">
        <v>8974</v>
      </c>
      <c r="AG940" s="64" t="s">
        <v>74</v>
      </c>
      <c r="AH940" s="64">
        <v>45</v>
      </c>
      <c r="AI940" s="64">
        <v>30</v>
      </c>
      <c r="AJ940" s="64" t="s">
        <v>57</v>
      </c>
      <c r="AK940" s="64" t="s">
        <v>62</v>
      </c>
      <c r="AL940" s="66" t="s">
        <v>57</v>
      </c>
      <c r="AM940" s="66" t="s">
        <v>63</v>
      </c>
      <c r="AN940" s="63" t="str">
        <f t="shared" si="132"/>
        <v>Summit Lake</v>
      </c>
      <c r="AO940" s="67" t="str">
        <f t="shared" si="133"/>
        <v>FALSE</v>
      </c>
      <c r="AP940" s="67" t="str">
        <f t="shared" si="134"/>
        <v>FALSE</v>
      </c>
    </row>
    <row r="941" spans="2:42" x14ac:dyDescent="0.25">
      <c r="B941" s="174">
        <v>8975</v>
      </c>
      <c r="C941" s="6" t="str">
        <f t="shared" si="126"/>
        <v>Toad River</v>
      </c>
      <c r="D941" s="4" t="s">
        <v>57</v>
      </c>
      <c r="E941" s="5" t="s">
        <v>57</v>
      </c>
      <c r="F941" s="5" t="s">
        <v>57</v>
      </c>
      <c r="G941" s="5" t="s">
        <v>2570</v>
      </c>
      <c r="H941" s="5" t="s">
        <v>2568</v>
      </c>
      <c r="I941" s="299"/>
      <c r="J941" s="346"/>
      <c r="K941" s="346"/>
      <c r="L941" s="346"/>
      <c r="M941" s="347"/>
      <c r="N941" s="1"/>
      <c r="O941" s="2"/>
      <c r="P941" s="194"/>
      <c r="Q941" s="343" t="str">
        <f t="shared" si="127"/>
        <v/>
      </c>
      <c r="R941" s="210" t="str">
        <f t="shared" si="128"/>
        <v/>
      </c>
      <c r="S941" s="211" t="str">
        <f t="shared" si="129"/>
        <v/>
      </c>
      <c r="T941" s="215"/>
      <c r="U941" s="213">
        <f t="shared" si="130"/>
        <v>0</v>
      </c>
      <c r="V941" s="217">
        <f t="shared" si="131"/>
        <v>0</v>
      </c>
      <c r="W941" s="215"/>
      <c r="X941" s="215"/>
      <c r="Y941" s="213" t="str">
        <f>IF(AB941="Y",COUNT(#REF!), "")</f>
        <v/>
      </c>
      <c r="Z941" s="32"/>
      <c r="AA941" s="64" t="s">
        <v>2207</v>
      </c>
      <c r="AB941" s="64" t="s">
        <v>72</v>
      </c>
      <c r="AC941" s="65">
        <v>58.85</v>
      </c>
      <c r="AD941" s="65">
        <v>-125.233299</v>
      </c>
      <c r="AE941" s="65" t="s">
        <v>2208</v>
      </c>
      <c r="AF941" s="64">
        <v>8975</v>
      </c>
      <c r="AG941" s="64" t="s">
        <v>74</v>
      </c>
      <c r="AH941" s="64">
        <v>15</v>
      </c>
      <c r="AI941" s="64">
        <v>5</v>
      </c>
      <c r="AJ941" s="64" t="s">
        <v>57</v>
      </c>
      <c r="AK941" s="64" t="s">
        <v>62</v>
      </c>
      <c r="AL941" s="66" t="s">
        <v>57</v>
      </c>
      <c r="AM941" s="66" t="s">
        <v>63</v>
      </c>
      <c r="AN941" s="63" t="str">
        <f t="shared" si="132"/>
        <v>Toad River</v>
      </c>
      <c r="AO941" s="67" t="str">
        <f t="shared" si="133"/>
        <v>FALSE</v>
      </c>
      <c r="AP941" s="67" t="str">
        <f t="shared" si="134"/>
        <v>FALSE</v>
      </c>
    </row>
    <row r="942" spans="2:42" x14ac:dyDescent="0.25">
      <c r="B942" s="174">
        <v>8976</v>
      </c>
      <c r="C942" s="6" t="str">
        <f t="shared" si="126"/>
        <v>Muncho Lake</v>
      </c>
      <c r="D942" s="4" t="s">
        <v>57</v>
      </c>
      <c r="E942" s="5" t="s">
        <v>57</v>
      </c>
      <c r="F942" s="5" t="s">
        <v>57</v>
      </c>
      <c r="G942" s="5" t="s">
        <v>2570</v>
      </c>
      <c r="H942" s="5" t="s">
        <v>2568</v>
      </c>
      <c r="I942" s="299"/>
      <c r="J942" s="346"/>
      <c r="K942" s="346"/>
      <c r="L942" s="346"/>
      <c r="M942" s="347"/>
      <c r="N942" s="1"/>
      <c r="O942" s="2"/>
      <c r="P942" s="194"/>
      <c r="Q942" s="343" t="str">
        <f t="shared" si="127"/>
        <v/>
      </c>
      <c r="R942" s="210" t="str">
        <f t="shared" si="128"/>
        <v/>
      </c>
      <c r="S942" s="211" t="str">
        <f t="shared" si="129"/>
        <v/>
      </c>
      <c r="T942" s="215"/>
      <c r="U942" s="213">
        <f t="shared" si="130"/>
        <v>0</v>
      </c>
      <c r="V942" s="217">
        <f t="shared" si="131"/>
        <v>0</v>
      </c>
      <c r="W942" s="215"/>
      <c r="X942" s="215"/>
      <c r="Y942" s="213" t="str">
        <f>IF(AB942="Y",COUNT(#REF!), "")</f>
        <v/>
      </c>
      <c r="Z942" s="32"/>
      <c r="AA942" s="64" t="s">
        <v>1430</v>
      </c>
      <c r="AB942" s="64" t="s">
        <v>72</v>
      </c>
      <c r="AC942" s="65">
        <v>58.933300000000003</v>
      </c>
      <c r="AD942" s="65">
        <v>-125.766702</v>
      </c>
      <c r="AE942" s="65" t="s">
        <v>1431</v>
      </c>
      <c r="AF942" s="64">
        <v>8976</v>
      </c>
      <c r="AG942" s="64" t="s">
        <v>74</v>
      </c>
      <c r="AH942" s="64">
        <v>9</v>
      </c>
      <c r="AI942" s="64">
        <v>3</v>
      </c>
      <c r="AJ942" s="64" t="s">
        <v>57</v>
      </c>
      <c r="AK942" s="64" t="s">
        <v>62</v>
      </c>
      <c r="AL942" s="66" t="s">
        <v>57</v>
      </c>
      <c r="AM942" s="66" t="s">
        <v>63</v>
      </c>
      <c r="AN942" s="63" t="str">
        <f t="shared" si="132"/>
        <v>Muncho Lake</v>
      </c>
      <c r="AO942" s="67" t="str">
        <f t="shared" si="133"/>
        <v>FALSE</v>
      </c>
      <c r="AP942" s="67" t="str">
        <f t="shared" si="134"/>
        <v>FALSE</v>
      </c>
    </row>
    <row r="943" spans="2:42" x14ac:dyDescent="0.25">
      <c r="B943" s="174">
        <v>8977</v>
      </c>
      <c r="C943" s="6" t="str">
        <f t="shared" si="126"/>
        <v>Liard River</v>
      </c>
      <c r="D943" s="4" t="s">
        <v>57</v>
      </c>
      <c r="E943" s="5" t="s">
        <v>57</v>
      </c>
      <c r="F943" s="5" t="s">
        <v>57</v>
      </c>
      <c r="G943" s="5" t="s">
        <v>2570</v>
      </c>
      <c r="H943" s="5" t="s">
        <v>2568</v>
      </c>
      <c r="I943" s="299"/>
      <c r="J943" s="346"/>
      <c r="K943" s="346"/>
      <c r="L943" s="346"/>
      <c r="M943" s="347"/>
      <c r="N943" s="1"/>
      <c r="O943" s="2"/>
      <c r="P943" s="194"/>
      <c r="Q943" s="343" t="str">
        <f t="shared" si="127"/>
        <v/>
      </c>
      <c r="R943" s="210" t="str">
        <f t="shared" si="128"/>
        <v/>
      </c>
      <c r="S943" s="211" t="str">
        <f t="shared" si="129"/>
        <v/>
      </c>
      <c r="T943" s="215"/>
      <c r="U943" s="213">
        <f t="shared" si="130"/>
        <v>0</v>
      </c>
      <c r="V943" s="217">
        <f t="shared" si="131"/>
        <v>0</v>
      </c>
      <c r="W943" s="215"/>
      <c r="X943" s="215"/>
      <c r="Y943" s="213" t="str">
        <f>IF(AB943="Y",COUNT(#REF!), "")</f>
        <v/>
      </c>
      <c r="Z943" s="32"/>
      <c r="AA943" s="66" t="s">
        <v>1218</v>
      </c>
      <c r="AB943" s="64" t="s">
        <v>72</v>
      </c>
      <c r="AC943" s="68">
        <v>59.416699999999999</v>
      </c>
      <c r="AD943" s="68">
        <v>-126.083302</v>
      </c>
      <c r="AE943" s="65" t="s">
        <v>1219</v>
      </c>
      <c r="AF943" s="66">
        <v>8977</v>
      </c>
      <c r="AG943" s="66" t="s">
        <v>74</v>
      </c>
      <c r="AH943" s="66">
        <v>11</v>
      </c>
      <c r="AI943" s="66">
        <v>3</v>
      </c>
      <c r="AJ943" s="66" t="s">
        <v>57</v>
      </c>
      <c r="AK943" s="66" t="s">
        <v>62</v>
      </c>
      <c r="AL943" s="66" t="s">
        <v>62</v>
      </c>
      <c r="AM943" s="66" t="s">
        <v>63</v>
      </c>
      <c r="AN943" s="63" t="str">
        <f t="shared" si="132"/>
        <v>Liard River</v>
      </c>
      <c r="AO943" s="67" t="str">
        <f t="shared" si="133"/>
        <v>FALSE</v>
      </c>
      <c r="AP943" s="67" t="str">
        <f t="shared" si="134"/>
        <v>FALSE</v>
      </c>
    </row>
    <row r="944" spans="2:42" x14ac:dyDescent="0.25">
      <c r="B944" s="174">
        <v>8978</v>
      </c>
      <c r="C944" s="6" t="str">
        <f t="shared" si="126"/>
        <v>Coal River</v>
      </c>
      <c r="D944" s="4" t="s">
        <v>57</v>
      </c>
      <c r="E944" s="5" t="s">
        <v>57</v>
      </c>
      <c r="F944" s="5" t="s">
        <v>57</v>
      </c>
      <c r="G944" s="5" t="s">
        <v>2570</v>
      </c>
      <c r="H944" s="5" t="s">
        <v>2568</v>
      </c>
      <c r="I944" s="299"/>
      <c r="J944" s="346"/>
      <c r="K944" s="346"/>
      <c r="L944" s="346"/>
      <c r="M944" s="347"/>
      <c r="N944" s="1"/>
      <c r="O944" s="2"/>
      <c r="P944" s="194"/>
      <c r="Q944" s="343" t="str">
        <f t="shared" si="127"/>
        <v/>
      </c>
      <c r="R944" s="210" t="str">
        <f t="shared" si="128"/>
        <v/>
      </c>
      <c r="S944" s="211" t="str">
        <f t="shared" si="129"/>
        <v/>
      </c>
      <c r="T944" s="215"/>
      <c r="U944" s="213">
        <f t="shared" si="130"/>
        <v>0</v>
      </c>
      <c r="V944" s="217">
        <f t="shared" si="131"/>
        <v>0</v>
      </c>
      <c r="W944" s="215"/>
      <c r="X944" s="215"/>
      <c r="Y944" s="213" t="str">
        <f>IF(AB944="Y",COUNT(#REF!), "")</f>
        <v/>
      </c>
      <c r="Z944" s="32"/>
      <c r="AA944" s="64" t="s">
        <v>510</v>
      </c>
      <c r="AB944" s="66" t="s">
        <v>72</v>
      </c>
      <c r="AC944" s="65">
        <v>59.65</v>
      </c>
      <c r="AD944" s="65">
        <v>-126.9333</v>
      </c>
      <c r="AE944" s="65" t="s">
        <v>511</v>
      </c>
      <c r="AF944" s="64">
        <v>8978</v>
      </c>
      <c r="AG944" s="64" t="s">
        <v>74</v>
      </c>
      <c r="AH944" s="64">
        <v>1</v>
      </c>
      <c r="AI944" s="64">
        <v>0</v>
      </c>
      <c r="AJ944" s="64" t="s">
        <v>57</v>
      </c>
      <c r="AK944" s="64" t="s">
        <v>62</v>
      </c>
      <c r="AL944" s="66" t="s">
        <v>57</v>
      </c>
      <c r="AM944" s="66" t="s">
        <v>63</v>
      </c>
      <c r="AN944" s="63" t="str">
        <f t="shared" si="132"/>
        <v>Coal River</v>
      </c>
      <c r="AO944" s="67" t="str">
        <f t="shared" si="133"/>
        <v>FALSE</v>
      </c>
      <c r="AP944" s="67" t="str">
        <f t="shared" si="134"/>
        <v>FALSE</v>
      </c>
    </row>
    <row r="945" spans="2:42" x14ac:dyDescent="0.25">
      <c r="B945" s="174">
        <v>8979</v>
      </c>
      <c r="C945" s="6" t="str">
        <f t="shared" si="126"/>
        <v>Fireside</v>
      </c>
      <c r="D945" s="4" t="s">
        <v>57</v>
      </c>
      <c r="E945" s="5" t="s">
        <v>57</v>
      </c>
      <c r="F945" s="5" t="s">
        <v>57</v>
      </c>
      <c r="G945" s="5" t="s">
        <v>2570</v>
      </c>
      <c r="H945" s="5" t="s">
        <v>2568</v>
      </c>
      <c r="I945" s="299"/>
      <c r="J945" s="346"/>
      <c r="K945" s="346"/>
      <c r="L945" s="346"/>
      <c r="M945" s="347"/>
      <c r="N945" s="1"/>
      <c r="O945" s="2"/>
      <c r="P945" s="194"/>
      <c r="Q945" s="343" t="str">
        <f t="shared" si="127"/>
        <v/>
      </c>
      <c r="R945" s="210" t="str">
        <f t="shared" si="128"/>
        <v/>
      </c>
      <c r="S945" s="211" t="str">
        <f t="shared" si="129"/>
        <v/>
      </c>
      <c r="T945" s="215"/>
      <c r="U945" s="213">
        <f t="shared" si="130"/>
        <v>0</v>
      </c>
      <c r="V945" s="217">
        <f t="shared" si="131"/>
        <v>0</v>
      </c>
      <c r="W945" s="215"/>
      <c r="X945" s="215"/>
      <c r="Y945" s="213" t="str">
        <f>IF(AB945="Y",COUNT(#REF!), "")</f>
        <v/>
      </c>
      <c r="Z945" s="32"/>
      <c r="AA945" s="64" t="s">
        <v>774</v>
      </c>
      <c r="AB945" s="66" t="s">
        <v>72</v>
      </c>
      <c r="AC945" s="65">
        <v>59.670546999999999</v>
      </c>
      <c r="AD945" s="65">
        <v>-127.136258</v>
      </c>
      <c r="AE945" s="65" t="s">
        <v>775</v>
      </c>
      <c r="AF945" s="64">
        <v>8979</v>
      </c>
      <c r="AG945" s="64" t="s">
        <v>74</v>
      </c>
      <c r="AH945" s="64">
        <v>0</v>
      </c>
      <c r="AI945" s="64">
        <v>0</v>
      </c>
      <c r="AJ945" s="64" t="s">
        <v>57</v>
      </c>
      <c r="AK945" s="64" t="s">
        <v>62</v>
      </c>
      <c r="AL945" s="66" t="s">
        <v>57</v>
      </c>
      <c r="AM945" s="66" t="s">
        <v>63</v>
      </c>
      <c r="AN945" s="63" t="str">
        <f t="shared" si="132"/>
        <v>Fireside</v>
      </c>
      <c r="AO945" s="67" t="str">
        <f t="shared" si="133"/>
        <v>FALSE</v>
      </c>
      <c r="AP945" s="67" t="str">
        <f t="shared" si="134"/>
        <v>FALSE</v>
      </c>
    </row>
    <row r="946" spans="2:42" x14ac:dyDescent="0.25">
      <c r="B946" s="174">
        <v>8980</v>
      </c>
      <c r="C946" s="6" t="str">
        <f t="shared" si="126"/>
        <v>McDame</v>
      </c>
      <c r="D946" s="4" t="s">
        <v>57</v>
      </c>
      <c r="E946" s="5" t="s">
        <v>57</v>
      </c>
      <c r="F946" s="5" t="s">
        <v>57</v>
      </c>
      <c r="G946" s="5" t="s">
        <v>2567</v>
      </c>
      <c r="H946" s="5" t="s">
        <v>2562</v>
      </c>
      <c r="I946" s="299"/>
      <c r="J946" s="346"/>
      <c r="K946" s="346"/>
      <c r="L946" s="346"/>
      <c r="M946" s="347"/>
      <c r="N946" s="1"/>
      <c r="O946" s="2"/>
      <c r="P946" s="194"/>
      <c r="Q946" s="343" t="str">
        <f t="shared" si="127"/>
        <v/>
      </c>
      <c r="R946" s="210" t="str">
        <f t="shared" si="128"/>
        <v/>
      </c>
      <c r="S946" s="211" t="str">
        <f t="shared" si="129"/>
        <v/>
      </c>
      <c r="T946" s="215"/>
      <c r="U946" s="213">
        <f t="shared" si="130"/>
        <v>0</v>
      </c>
      <c r="V946" s="217">
        <f t="shared" si="131"/>
        <v>0</v>
      </c>
      <c r="W946" s="215"/>
      <c r="X946" s="215"/>
      <c r="Y946" s="213" t="str">
        <f>IF(AB946="Y",COUNT(#REF!), "")</f>
        <v/>
      </c>
      <c r="Z946" s="32"/>
      <c r="AA946" s="64" t="s">
        <v>1338</v>
      </c>
      <c r="AB946" s="64" t="s">
        <v>72</v>
      </c>
      <c r="AC946" s="65">
        <v>59.185586000000001</v>
      </c>
      <c r="AD946" s="65">
        <v>-129.22515000000001</v>
      </c>
      <c r="AE946" s="65" t="s">
        <v>1339</v>
      </c>
      <c r="AF946" s="64">
        <v>8980</v>
      </c>
      <c r="AG946" s="64" t="s">
        <v>74</v>
      </c>
      <c r="AH946" s="64"/>
      <c r="AI946" s="64"/>
      <c r="AJ946" s="64" t="s">
        <v>57</v>
      </c>
      <c r="AK946" s="64" t="s">
        <v>57</v>
      </c>
      <c r="AL946" s="66" t="s">
        <v>57</v>
      </c>
      <c r="AM946" s="66" t="s">
        <v>63</v>
      </c>
      <c r="AN946" s="63" t="str">
        <f t="shared" si="132"/>
        <v>McDame</v>
      </c>
      <c r="AO946" s="67" t="str">
        <f t="shared" si="133"/>
        <v>FALSE</v>
      </c>
      <c r="AP946" s="67" t="str">
        <f t="shared" si="134"/>
        <v>FALSE</v>
      </c>
    </row>
    <row r="947" spans="2:42" x14ac:dyDescent="0.25">
      <c r="B947" s="174">
        <v>8982</v>
      </c>
      <c r="C947" s="6" t="str">
        <f t="shared" si="126"/>
        <v>Jade City</v>
      </c>
      <c r="D947" s="4" t="s">
        <v>57</v>
      </c>
      <c r="E947" s="5" t="s">
        <v>57</v>
      </c>
      <c r="F947" s="5" t="s">
        <v>57</v>
      </c>
      <c r="G947" s="5" t="s">
        <v>2567</v>
      </c>
      <c r="H947" s="5" t="s">
        <v>2562</v>
      </c>
      <c r="I947" s="299"/>
      <c r="J947" s="346"/>
      <c r="K947" s="346"/>
      <c r="L947" s="346"/>
      <c r="M947" s="347"/>
      <c r="N947" s="1"/>
      <c r="O947" s="2"/>
      <c r="P947" s="194"/>
      <c r="Q947" s="343" t="str">
        <f t="shared" si="127"/>
        <v/>
      </c>
      <c r="R947" s="210" t="str">
        <f t="shared" si="128"/>
        <v/>
      </c>
      <c r="S947" s="211" t="str">
        <f t="shared" si="129"/>
        <v/>
      </c>
      <c r="T947" s="215"/>
      <c r="U947" s="213">
        <f t="shared" si="130"/>
        <v>0</v>
      </c>
      <c r="V947" s="217">
        <f t="shared" si="131"/>
        <v>0</v>
      </c>
      <c r="W947" s="215"/>
      <c r="X947" s="215"/>
      <c r="Y947" s="213" t="str">
        <f>IF(AB947="Y",COUNT(#REF!), "")</f>
        <v/>
      </c>
      <c r="Z947" s="32"/>
      <c r="AA947" s="64" t="s">
        <v>1035</v>
      </c>
      <c r="AB947" s="64" t="s">
        <v>72</v>
      </c>
      <c r="AC947" s="65">
        <v>59.246901999999999</v>
      </c>
      <c r="AD947" s="65">
        <v>-129.65504300000001</v>
      </c>
      <c r="AE947" s="65" t="s">
        <v>1036</v>
      </c>
      <c r="AF947" s="64">
        <v>8982</v>
      </c>
      <c r="AG947" s="64" t="s">
        <v>74</v>
      </c>
      <c r="AH947" s="64">
        <v>8</v>
      </c>
      <c r="AI947" s="64">
        <v>4</v>
      </c>
      <c r="AJ947" s="64" t="s">
        <v>57</v>
      </c>
      <c r="AK947" s="64" t="s">
        <v>62</v>
      </c>
      <c r="AL947" s="66" t="s">
        <v>57</v>
      </c>
      <c r="AM947" s="66" t="s">
        <v>63</v>
      </c>
      <c r="AN947" s="63" t="str">
        <f t="shared" si="132"/>
        <v>Jade City</v>
      </c>
      <c r="AO947" s="67" t="str">
        <f t="shared" si="133"/>
        <v>FALSE</v>
      </c>
      <c r="AP947" s="67" t="str">
        <f t="shared" si="134"/>
        <v>FALSE</v>
      </c>
    </row>
    <row r="948" spans="2:42" x14ac:dyDescent="0.25">
      <c r="B948" s="174">
        <v>8983</v>
      </c>
      <c r="C948" s="6" t="str">
        <f t="shared" si="126"/>
        <v>Dease Lake</v>
      </c>
      <c r="D948" s="4" t="s">
        <v>57</v>
      </c>
      <c r="E948" s="5" t="s">
        <v>57</v>
      </c>
      <c r="F948" s="5" t="s">
        <v>57</v>
      </c>
      <c r="G948" s="5" t="s">
        <v>2565</v>
      </c>
      <c r="H948" s="5" t="s">
        <v>2564</v>
      </c>
      <c r="I948" s="299"/>
      <c r="J948" s="346"/>
      <c r="K948" s="346"/>
      <c r="L948" s="346"/>
      <c r="M948" s="347"/>
      <c r="N948" s="1"/>
      <c r="O948" s="2"/>
      <c r="P948" s="194"/>
      <c r="Q948" s="343" t="str">
        <f t="shared" si="127"/>
        <v/>
      </c>
      <c r="R948" s="210" t="str">
        <f t="shared" si="128"/>
        <v/>
      </c>
      <c r="S948" s="211" t="str">
        <f t="shared" si="129"/>
        <v/>
      </c>
      <c r="T948" s="215"/>
      <c r="U948" s="213">
        <f t="shared" si="130"/>
        <v>0</v>
      </c>
      <c r="V948" s="217">
        <f t="shared" si="131"/>
        <v>0</v>
      </c>
      <c r="W948" s="215"/>
      <c r="X948" s="215"/>
      <c r="Y948" s="213" t="str">
        <f>IF(AB948="Y",COUNT(#REF!), "")</f>
        <v/>
      </c>
      <c r="Z948" s="32"/>
      <c r="AA948" s="66" t="s">
        <v>597</v>
      </c>
      <c r="AB948" s="64" t="s">
        <v>72</v>
      </c>
      <c r="AC948" s="68">
        <v>58.439399999999999</v>
      </c>
      <c r="AD948" s="68">
        <v>-129.995499</v>
      </c>
      <c r="AE948" s="65" t="s">
        <v>598</v>
      </c>
      <c r="AF948" s="66">
        <v>8983</v>
      </c>
      <c r="AG948" s="66" t="s">
        <v>74</v>
      </c>
      <c r="AH948" s="66">
        <v>245</v>
      </c>
      <c r="AI948" s="66">
        <v>142</v>
      </c>
      <c r="AJ948" s="66" t="s">
        <v>57</v>
      </c>
      <c r="AK948" s="66" t="s">
        <v>62</v>
      </c>
      <c r="AL948" s="66" t="s">
        <v>62</v>
      </c>
      <c r="AM948" s="66" t="s">
        <v>63</v>
      </c>
      <c r="AN948" s="63" t="str">
        <f t="shared" si="132"/>
        <v>Dease Lake</v>
      </c>
      <c r="AO948" s="67" t="str">
        <f t="shared" si="133"/>
        <v>FALSE</v>
      </c>
      <c r="AP948" s="67" t="str">
        <f t="shared" si="134"/>
        <v>FALSE</v>
      </c>
    </row>
    <row r="949" spans="2:42" x14ac:dyDescent="0.25">
      <c r="B949" s="174">
        <v>8984</v>
      </c>
      <c r="C949" s="6" t="str">
        <f t="shared" si="126"/>
        <v>Tahltan</v>
      </c>
      <c r="D949" s="4" t="s">
        <v>57</v>
      </c>
      <c r="E949" s="5" t="s">
        <v>57</v>
      </c>
      <c r="F949" s="5" t="s">
        <v>57</v>
      </c>
      <c r="G949" s="5" t="s">
        <v>2565</v>
      </c>
      <c r="H949" s="5" t="s">
        <v>2564</v>
      </c>
      <c r="I949" s="299"/>
      <c r="J949" s="346"/>
      <c r="K949" s="346"/>
      <c r="L949" s="346"/>
      <c r="M949" s="347"/>
      <c r="N949" s="1"/>
      <c r="O949" s="2"/>
      <c r="P949" s="194"/>
      <c r="Q949" s="343" t="str">
        <f t="shared" si="127"/>
        <v/>
      </c>
      <c r="R949" s="210" t="str">
        <f t="shared" si="128"/>
        <v/>
      </c>
      <c r="S949" s="211" t="str">
        <f t="shared" si="129"/>
        <v/>
      </c>
      <c r="T949" s="215"/>
      <c r="U949" s="213">
        <f t="shared" si="130"/>
        <v>0</v>
      </c>
      <c r="V949" s="217">
        <f t="shared" si="131"/>
        <v>0</v>
      </c>
      <c r="W949" s="215"/>
      <c r="X949" s="215"/>
      <c r="Y949" s="213" t="str">
        <f>IF(AB949="Y",COUNT(#REF!), "")</f>
        <v/>
      </c>
      <c r="Z949" s="32"/>
      <c r="AA949" s="64" t="s">
        <v>2141</v>
      </c>
      <c r="AB949" s="66" t="s">
        <v>72</v>
      </c>
      <c r="AC949" s="65">
        <v>58.472425999999999</v>
      </c>
      <c r="AD949" s="65">
        <v>-130.01549800000001</v>
      </c>
      <c r="AE949" s="65" t="s">
        <v>2142</v>
      </c>
      <c r="AF949" s="64">
        <v>8984</v>
      </c>
      <c r="AG949" s="64" t="s">
        <v>74</v>
      </c>
      <c r="AH949" s="64">
        <v>58</v>
      </c>
      <c r="AI949" s="64">
        <v>19</v>
      </c>
      <c r="AJ949" s="64" t="s">
        <v>57</v>
      </c>
      <c r="AK949" s="64" t="s">
        <v>62</v>
      </c>
      <c r="AL949" s="66" t="s">
        <v>57</v>
      </c>
      <c r="AM949" s="66" t="s">
        <v>63</v>
      </c>
      <c r="AN949" s="63" t="str">
        <f t="shared" si="132"/>
        <v>Tahltan</v>
      </c>
      <c r="AO949" s="67" t="str">
        <f t="shared" si="133"/>
        <v>FALSE</v>
      </c>
      <c r="AP949" s="67" t="str">
        <f t="shared" si="134"/>
        <v>FALSE</v>
      </c>
    </row>
    <row r="950" spans="2:42" x14ac:dyDescent="0.25">
      <c r="B950" s="174">
        <v>8986</v>
      </c>
      <c r="C950" s="6" t="str">
        <f t="shared" si="126"/>
        <v>Stikine</v>
      </c>
      <c r="D950" s="4" t="s">
        <v>57</v>
      </c>
      <c r="E950" s="5" t="s">
        <v>57</v>
      </c>
      <c r="F950" s="5" t="s">
        <v>57</v>
      </c>
      <c r="G950" s="5" t="s">
        <v>2565</v>
      </c>
      <c r="H950" s="5" t="s">
        <v>2564</v>
      </c>
      <c r="I950" s="299"/>
      <c r="J950" s="346"/>
      <c r="K950" s="346"/>
      <c r="L950" s="346"/>
      <c r="M950" s="347"/>
      <c r="N950" s="1"/>
      <c r="O950" s="2"/>
      <c r="P950" s="194"/>
      <c r="Q950" s="343" t="str">
        <f t="shared" si="127"/>
        <v/>
      </c>
      <c r="R950" s="210" t="str">
        <f t="shared" si="128"/>
        <v/>
      </c>
      <c r="S950" s="211" t="str">
        <f t="shared" si="129"/>
        <v/>
      </c>
      <c r="T950" s="215"/>
      <c r="U950" s="213">
        <f t="shared" si="130"/>
        <v>0</v>
      </c>
      <c r="V950" s="217">
        <f t="shared" si="131"/>
        <v>0</v>
      </c>
      <c r="W950" s="215"/>
      <c r="X950" s="215"/>
      <c r="Y950" s="213" t="str">
        <f>IF(AB950="Y",COUNT(#REF!), "")</f>
        <v/>
      </c>
      <c r="Z950" s="32"/>
      <c r="AA950" s="64" t="s">
        <v>2091</v>
      </c>
      <c r="AB950" s="64" t="s">
        <v>72</v>
      </c>
      <c r="AC950" s="65">
        <v>56.698135000000001</v>
      </c>
      <c r="AD950" s="65">
        <v>-131.80644000000001</v>
      </c>
      <c r="AE950" s="65" t="s">
        <v>2092</v>
      </c>
      <c r="AF950" s="64">
        <v>8986</v>
      </c>
      <c r="AG950" s="64" t="s">
        <v>74</v>
      </c>
      <c r="AH950" s="64">
        <v>30</v>
      </c>
      <c r="AI950" s="64">
        <v>25</v>
      </c>
      <c r="AJ950" s="64" t="s">
        <v>57</v>
      </c>
      <c r="AK950" s="64" t="s">
        <v>62</v>
      </c>
      <c r="AL950" s="66" t="s">
        <v>62</v>
      </c>
      <c r="AM950" s="66" t="s">
        <v>63</v>
      </c>
      <c r="AN950" s="63" t="str">
        <f t="shared" si="132"/>
        <v>Stikine</v>
      </c>
      <c r="AO950" s="67" t="str">
        <f t="shared" si="133"/>
        <v>FALSE</v>
      </c>
      <c r="AP950" s="67" t="str">
        <f t="shared" si="134"/>
        <v>FALSE</v>
      </c>
    </row>
    <row r="951" spans="2:42" x14ac:dyDescent="0.25">
      <c r="B951" s="174">
        <v>8988</v>
      </c>
      <c r="C951" s="6" t="str">
        <f t="shared" si="126"/>
        <v>40 Mile Flats</v>
      </c>
      <c r="D951" s="4" t="s">
        <v>57</v>
      </c>
      <c r="E951" s="5" t="s">
        <v>57</v>
      </c>
      <c r="F951" s="5" t="s">
        <v>57</v>
      </c>
      <c r="G951" s="5" t="s">
        <v>2565</v>
      </c>
      <c r="H951" s="5" t="s">
        <v>2564</v>
      </c>
      <c r="I951" s="299"/>
      <c r="J951" s="346"/>
      <c r="K951" s="346"/>
      <c r="L951" s="346"/>
      <c r="M951" s="347"/>
      <c r="N951" s="1"/>
      <c r="O951" s="2"/>
      <c r="P951" s="194"/>
      <c r="Q951" s="343" t="str">
        <f t="shared" si="127"/>
        <v/>
      </c>
      <c r="R951" s="210" t="str">
        <f t="shared" si="128"/>
        <v/>
      </c>
      <c r="S951" s="211" t="str">
        <f t="shared" si="129"/>
        <v/>
      </c>
      <c r="T951" s="215"/>
      <c r="U951" s="213">
        <f t="shared" si="130"/>
        <v>0</v>
      </c>
      <c r="V951" s="217">
        <f t="shared" si="131"/>
        <v>0</v>
      </c>
      <c r="W951" s="215"/>
      <c r="X951" s="215"/>
      <c r="Y951" s="213" t="str">
        <f>IF(AB951="Y",COUNT(#REF!), "")</f>
        <v/>
      </c>
      <c r="Z951" s="32"/>
      <c r="AA951" s="64" t="s">
        <v>87</v>
      </c>
      <c r="AB951" s="64" t="s">
        <v>72</v>
      </c>
      <c r="AC951" s="65">
        <v>57.936309999999999</v>
      </c>
      <c r="AD951" s="65">
        <v>-130.05005700000001</v>
      </c>
      <c r="AE951" s="65" t="s">
        <v>88</v>
      </c>
      <c r="AF951" s="64">
        <v>8988</v>
      </c>
      <c r="AG951" s="64" t="s">
        <v>74</v>
      </c>
      <c r="AH951" s="64">
        <v>30</v>
      </c>
      <c r="AI951" s="64">
        <v>27</v>
      </c>
      <c r="AJ951" s="64" t="s">
        <v>57</v>
      </c>
      <c r="AK951" s="64" t="s">
        <v>62</v>
      </c>
      <c r="AL951" s="66" t="s">
        <v>57</v>
      </c>
      <c r="AM951" s="66" t="s">
        <v>63</v>
      </c>
      <c r="AN951" s="63" t="str">
        <f t="shared" si="132"/>
        <v>40 Mile Flats</v>
      </c>
      <c r="AO951" s="67" t="str">
        <f t="shared" si="133"/>
        <v>FALSE</v>
      </c>
      <c r="AP951" s="67" t="str">
        <f t="shared" si="134"/>
        <v>FALSE</v>
      </c>
    </row>
    <row r="952" spans="2:42" x14ac:dyDescent="0.25">
      <c r="B952" s="174">
        <v>8989</v>
      </c>
      <c r="C952" s="6" t="str">
        <f t="shared" si="126"/>
        <v>Eddontenajon</v>
      </c>
      <c r="D952" s="4" t="s">
        <v>57</v>
      </c>
      <c r="E952" s="5" t="s">
        <v>57</v>
      </c>
      <c r="F952" s="5" t="s">
        <v>57</v>
      </c>
      <c r="G952" s="5" t="s">
        <v>2565</v>
      </c>
      <c r="H952" s="5" t="s">
        <v>2564</v>
      </c>
      <c r="I952" s="299"/>
      <c r="J952" s="346"/>
      <c r="K952" s="346"/>
      <c r="L952" s="346"/>
      <c r="M952" s="347"/>
      <c r="N952" s="1"/>
      <c r="O952" s="2"/>
      <c r="P952" s="194"/>
      <c r="Q952" s="343" t="str">
        <f t="shared" si="127"/>
        <v/>
      </c>
      <c r="R952" s="210" t="str">
        <f t="shared" si="128"/>
        <v/>
      </c>
      <c r="S952" s="211" t="str">
        <f t="shared" si="129"/>
        <v/>
      </c>
      <c r="T952" s="215"/>
      <c r="U952" s="213">
        <f t="shared" si="130"/>
        <v>0</v>
      </c>
      <c r="V952" s="217">
        <f t="shared" si="131"/>
        <v>0</v>
      </c>
      <c r="W952" s="215"/>
      <c r="X952" s="215"/>
      <c r="Y952" s="213" t="str">
        <f>IF(AB952="Y",COUNT(#REF!), "")</f>
        <v/>
      </c>
      <c r="Z952" s="32"/>
      <c r="AA952" s="64" t="s">
        <v>695</v>
      </c>
      <c r="AB952" s="66" t="s">
        <v>72</v>
      </c>
      <c r="AC952" s="65">
        <v>57.822094999999997</v>
      </c>
      <c r="AD952" s="65">
        <v>-129.95804699999999</v>
      </c>
      <c r="AE952" s="65" t="s">
        <v>696</v>
      </c>
      <c r="AF952" s="64">
        <v>8989</v>
      </c>
      <c r="AG952" s="64" t="s">
        <v>74</v>
      </c>
      <c r="AH952" s="64">
        <v>297</v>
      </c>
      <c r="AI952" s="64">
        <v>126</v>
      </c>
      <c r="AJ952" s="64" t="s">
        <v>57</v>
      </c>
      <c r="AK952" s="64" t="s">
        <v>62</v>
      </c>
      <c r="AL952" s="66" t="s">
        <v>57</v>
      </c>
      <c r="AM952" s="66" t="s">
        <v>63</v>
      </c>
      <c r="AN952" s="63" t="str">
        <f t="shared" si="132"/>
        <v>Eddontenajon</v>
      </c>
      <c r="AO952" s="67" t="str">
        <f t="shared" si="133"/>
        <v>FALSE</v>
      </c>
      <c r="AP952" s="67" t="str">
        <f t="shared" si="134"/>
        <v>FALSE</v>
      </c>
    </row>
    <row r="953" spans="2:42" x14ac:dyDescent="0.25">
      <c r="B953" s="174">
        <v>8990</v>
      </c>
      <c r="C953" s="6" t="str">
        <f t="shared" si="126"/>
        <v>Tatogga</v>
      </c>
      <c r="D953" s="4" t="s">
        <v>57</v>
      </c>
      <c r="E953" s="5" t="s">
        <v>57</v>
      </c>
      <c r="F953" s="5" t="s">
        <v>57</v>
      </c>
      <c r="G953" s="5" t="s">
        <v>2565</v>
      </c>
      <c r="H953" s="5" t="s">
        <v>2564</v>
      </c>
      <c r="I953" s="299"/>
      <c r="J953" s="346"/>
      <c r="K953" s="346"/>
      <c r="L953" s="346"/>
      <c r="M953" s="347"/>
      <c r="N953" s="1"/>
      <c r="O953" s="2"/>
      <c r="P953" s="194"/>
      <c r="Q953" s="343" t="str">
        <f t="shared" si="127"/>
        <v/>
      </c>
      <c r="R953" s="210" t="str">
        <f t="shared" si="128"/>
        <v/>
      </c>
      <c r="S953" s="211" t="str">
        <f t="shared" si="129"/>
        <v/>
      </c>
      <c r="T953" s="215"/>
      <c r="U953" s="213">
        <f t="shared" si="130"/>
        <v>0</v>
      </c>
      <c r="V953" s="217">
        <f t="shared" si="131"/>
        <v>0</v>
      </c>
      <c r="W953" s="215"/>
      <c r="X953" s="215"/>
      <c r="Y953" s="213" t="str">
        <f>IF(AB953="Y",COUNT(#REF!), "")</f>
        <v/>
      </c>
      <c r="Z953" s="32"/>
      <c r="AA953" s="66" t="s">
        <v>2159</v>
      </c>
      <c r="AB953" s="66" t="s">
        <v>72</v>
      </c>
      <c r="AC953" s="68">
        <v>57.716348000000004</v>
      </c>
      <c r="AD953" s="68">
        <v>-129.98735099999999</v>
      </c>
      <c r="AE953" s="65" t="s">
        <v>2160</v>
      </c>
      <c r="AF953" s="66">
        <v>8990</v>
      </c>
      <c r="AG953" s="66" t="s">
        <v>74</v>
      </c>
      <c r="AH953" s="66">
        <v>2</v>
      </c>
      <c r="AI953" s="66">
        <v>2</v>
      </c>
      <c r="AJ953" s="66" t="s">
        <v>57</v>
      </c>
      <c r="AK953" s="66" t="s">
        <v>62</v>
      </c>
      <c r="AL953" s="66" t="s">
        <v>62</v>
      </c>
      <c r="AM953" s="66" t="s">
        <v>63</v>
      </c>
      <c r="AN953" s="63" t="str">
        <f t="shared" si="132"/>
        <v>Tatogga</v>
      </c>
      <c r="AO953" s="67" t="str">
        <f t="shared" si="133"/>
        <v>FALSE</v>
      </c>
      <c r="AP953" s="67" t="str">
        <f t="shared" si="134"/>
        <v>FALSE</v>
      </c>
    </row>
    <row r="954" spans="2:42" x14ac:dyDescent="0.25">
      <c r="B954" s="174">
        <v>8992</v>
      </c>
      <c r="C954" s="6" t="str">
        <f t="shared" si="126"/>
        <v>Lower Post*</v>
      </c>
      <c r="D954" s="4" t="s">
        <v>57</v>
      </c>
      <c r="E954" s="5" t="s">
        <v>57</v>
      </c>
      <c r="F954" s="5" t="s">
        <v>57</v>
      </c>
      <c r="G954" s="5" t="s">
        <v>2567</v>
      </c>
      <c r="H954" s="5" t="s">
        <v>2562</v>
      </c>
      <c r="I954" s="299"/>
      <c r="J954" s="346"/>
      <c r="K954" s="346"/>
      <c r="L954" s="346"/>
      <c r="M954" s="347"/>
      <c r="N954" s="1"/>
      <c r="O954" s="2"/>
      <c r="P954" s="194"/>
      <c r="Q954" s="343" t="str">
        <f t="shared" si="127"/>
        <v/>
      </c>
      <c r="R954" s="210" t="str">
        <f t="shared" si="128"/>
        <v/>
      </c>
      <c r="S954" s="211" t="str">
        <f t="shared" si="129"/>
        <v/>
      </c>
      <c r="T954" s="215"/>
      <c r="U954" s="213">
        <f t="shared" si="130"/>
        <v>0</v>
      </c>
      <c r="V954" s="217">
        <f t="shared" si="131"/>
        <v>0</v>
      </c>
      <c r="W954" s="215"/>
      <c r="X954" s="215"/>
      <c r="Y954" s="213">
        <f>IF(AB954="Y",COUNT(#REF!), "")</f>
        <v>0</v>
      </c>
      <c r="Z954" s="32"/>
      <c r="AA954" s="66" t="s">
        <v>1254</v>
      </c>
      <c r="AB954" s="64" t="s">
        <v>59</v>
      </c>
      <c r="AC954" s="68">
        <v>59.924942000000001</v>
      </c>
      <c r="AD954" s="68">
        <v>-128.485983</v>
      </c>
      <c r="AE954" s="65" t="s">
        <v>1255</v>
      </c>
      <c r="AF954" s="66">
        <v>8992</v>
      </c>
      <c r="AG954" s="66" t="s">
        <v>61</v>
      </c>
      <c r="AH954" s="66">
        <v>121</v>
      </c>
      <c r="AI954" s="66">
        <v>63</v>
      </c>
      <c r="AJ954" s="66" t="s">
        <v>57</v>
      </c>
      <c r="AK954" s="66" t="s">
        <v>62</v>
      </c>
      <c r="AL954" s="66" t="s">
        <v>57</v>
      </c>
      <c r="AM954" s="66" t="s">
        <v>63</v>
      </c>
      <c r="AN954" s="63" t="str">
        <f t="shared" si="132"/>
        <v>Lower Post*</v>
      </c>
      <c r="AO954" s="67" t="str">
        <f t="shared" si="133"/>
        <v>FALSE</v>
      </c>
      <c r="AP954" s="67" t="str">
        <f t="shared" si="134"/>
        <v>FALSE</v>
      </c>
    </row>
    <row r="955" spans="2:42" x14ac:dyDescent="0.25">
      <c r="B955" s="174">
        <v>8993</v>
      </c>
      <c r="C955" s="6" t="str">
        <f t="shared" si="126"/>
        <v>Tulsequah</v>
      </c>
      <c r="D955" s="4" t="s">
        <v>57</v>
      </c>
      <c r="E955" s="5" t="s">
        <v>57</v>
      </c>
      <c r="F955" s="5" t="s">
        <v>57</v>
      </c>
      <c r="G955" s="5" t="s">
        <v>2567</v>
      </c>
      <c r="H955" s="5" t="s">
        <v>2562</v>
      </c>
      <c r="I955" s="299"/>
      <c r="J955" s="346"/>
      <c r="K955" s="346"/>
      <c r="L955" s="346"/>
      <c r="M955" s="347"/>
      <c r="N955" s="1"/>
      <c r="O955" s="2"/>
      <c r="P955" s="194"/>
      <c r="Q955" s="343" t="str">
        <f t="shared" si="127"/>
        <v/>
      </c>
      <c r="R955" s="210" t="str">
        <f t="shared" si="128"/>
        <v/>
      </c>
      <c r="S955" s="211" t="str">
        <f t="shared" si="129"/>
        <v/>
      </c>
      <c r="T955" s="215"/>
      <c r="U955" s="213">
        <f t="shared" si="130"/>
        <v>0</v>
      </c>
      <c r="V955" s="217">
        <f t="shared" si="131"/>
        <v>0</v>
      </c>
      <c r="W955" s="215"/>
      <c r="X955" s="215"/>
      <c r="Y955" s="213" t="str">
        <f>IF(AB955="Y",COUNT(#REF!), "")</f>
        <v/>
      </c>
      <c r="Z955" s="32"/>
      <c r="AA955" s="66" t="s">
        <v>2260</v>
      </c>
      <c r="AB955" s="64" t="s">
        <v>72</v>
      </c>
      <c r="AC955" s="68">
        <v>58.657651000000001</v>
      </c>
      <c r="AD955" s="68">
        <v>-133.54404500000001</v>
      </c>
      <c r="AE955" s="65" t="s">
        <v>2261</v>
      </c>
      <c r="AF955" s="66">
        <v>8993</v>
      </c>
      <c r="AG955" s="66" t="s">
        <v>74</v>
      </c>
      <c r="AH955" s="66"/>
      <c r="AI955" s="66"/>
      <c r="AJ955" s="66" t="s">
        <v>57</v>
      </c>
      <c r="AK955" s="66" t="s">
        <v>57</v>
      </c>
      <c r="AL955" s="66" t="s">
        <v>57</v>
      </c>
      <c r="AM955" s="66" t="s">
        <v>63</v>
      </c>
      <c r="AN955" s="63" t="str">
        <f t="shared" si="132"/>
        <v>Tulsequah</v>
      </c>
      <c r="AO955" s="67" t="str">
        <f t="shared" si="133"/>
        <v>FALSE</v>
      </c>
      <c r="AP955" s="67" t="str">
        <f t="shared" si="134"/>
        <v>FALSE</v>
      </c>
    </row>
    <row r="956" spans="2:42" x14ac:dyDescent="0.25">
      <c r="B956" s="174">
        <v>8994</v>
      </c>
      <c r="C956" s="6" t="str">
        <f t="shared" si="126"/>
        <v>Pleasant Camp</v>
      </c>
      <c r="D956" s="4" t="s">
        <v>57</v>
      </c>
      <c r="E956" s="5" t="s">
        <v>57</v>
      </c>
      <c r="F956" s="5" t="s">
        <v>57</v>
      </c>
      <c r="G956" s="5" t="s">
        <v>2567</v>
      </c>
      <c r="H956" s="5" t="s">
        <v>2562</v>
      </c>
      <c r="I956" s="299"/>
      <c r="J956" s="346"/>
      <c r="K956" s="346"/>
      <c r="L956" s="346"/>
      <c r="M956" s="347"/>
      <c r="N956" s="1"/>
      <c r="O956" s="2"/>
      <c r="P956" s="194"/>
      <c r="Q956" s="343" t="str">
        <f t="shared" si="127"/>
        <v/>
      </c>
      <c r="R956" s="210" t="str">
        <f t="shared" si="128"/>
        <v/>
      </c>
      <c r="S956" s="211" t="str">
        <f t="shared" si="129"/>
        <v/>
      </c>
      <c r="T956" s="215"/>
      <c r="U956" s="213">
        <f t="shared" si="130"/>
        <v>0</v>
      </c>
      <c r="V956" s="217">
        <f t="shared" si="131"/>
        <v>0</v>
      </c>
      <c r="W956" s="215"/>
      <c r="X956" s="215"/>
      <c r="Y956" s="213" t="str">
        <f>IF(AB956="Y",COUNT(#REF!), "")</f>
        <v/>
      </c>
      <c r="Z956" s="32"/>
      <c r="AA956" s="64" t="s">
        <v>1660</v>
      </c>
      <c r="AB956" s="66" t="s">
        <v>72</v>
      </c>
      <c r="AC956" s="65">
        <v>59.454639</v>
      </c>
      <c r="AD956" s="65">
        <v>-136.36514700000001</v>
      </c>
      <c r="AE956" s="65" t="s">
        <v>1661</v>
      </c>
      <c r="AF956" s="64">
        <v>8994</v>
      </c>
      <c r="AG956" s="64" t="s">
        <v>74</v>
      </c>
      <c r="AH956" s="64">
        <v>3</v>
      </c>
      <c r="AI956" s="64">
        <v>5</v>
      </c>
      <c r="AJ956" s="64" t="s">
        <v>57</v>
      </c>
      <c r="AK956" s="64" t="s">
        <v>62</v>
      </c>
      <c r="AL956" s="66" t="s">
        <v>62</v>
      </c>
      <c r="AM956" s="66" t="s">
        <v>63</v>
      </c>
      <c r="AN956" s="63" t="str">
        <f t="shared" si="132"/>
        <v>Pleasant Camp</v>
      </c>
      <c r="AO956" s="67" t="str">
        <f t="shared" si="133"/>
        <v>FALSE</v>
      </c>
      <c r="AP956" s="67" t="str">
        <f t="shared" si="134"/>
        <v>FALSE</v>
      </c>
    </row>
    <row r="957" spans="2:42" x14ac:dyDescent="0.25">
      <c r="B957" s="174">
        <v>8995</v>
      </c>
      <c r="C957" s="6" t="str">
        <f t="shared" si="126"/>
        <v>Bear Camp</v>
      </c>
      <c r="D957" s="4" t="s">
        <v>57</v>
      </c>
      <c r="E957" s="5" t="s">
        <v>57</v>
      </c>
      <c r="F957" s="5" t="s">
        <v>57</v>
      </c>
      <c r="G957" s="5" t="s">
        <v>2567</v>
      </c>
      <c r="H957" s="5" t="s">
        <v>2562</v>
      </c>
      <c r="I957" s="299"/>
      <c r="J957" s="346"/>
      <c r="K957" s="346"/>
      <c r="L957" s="346"/>
      <c r="M957" s="347"/>
      <c r="N957" s="1"/>
      <c r="O957" s="2"/>
      <c r="P957" s="194"/>
      <c r="Q957" s="343" t="str">
        <f t="shared" si="127"/>
        <v/>
      </c>
      <c r="R957" s="210" t="str">
        <f t="shared" si="128"/>
        <v/>
      </c>
      <c r="S957" s="211" t="str">
        <f t="shared" si="129"/>
        <v/>
      </c>
      <c r="T957" s="215"/>
      <c r="U957" s="213">
        <f t="shared" si="130"/>
        <v>0</v>
      </c>
      <c r="V957" s="217">
        <f t="shared" si="131"/>
        <v>0</v>
      </c>
      <c r="W957" s="215"/>
      <c r="X957" s="215"/>
      <c r="Y957" s="213" t="str">
        <f>IF(AB957="Y",COUNT(#REF!), "")</f>
        <v/>
      </c>
      <c r="Z957" s="32"/>
      <c r="AA957" s="64" t="s">
        <v>201</v>
      </c>
      <c r="AB957" s="64" t="s">
        <v>72</v>
      </c>
      <c r="AC957" s="65">
        <v>59.916699999999999</v>
      </c>
      <c r="AD957" s="65">
        <v>-136.79999900000001</v>
      </c>
      <c r="AE957" s="65" t="s">
        <v>202</v>
      </c>
      <c r="AF957" s="64">
        <v>8995</v>
      </c>
      <c r="AG957" s="64" t="s">
        <v>74</v>
      </c>
      <c r="AH957" s="64">
        <v>3</v>
      </c>
      <c r="AI957" s="64">
        <v>5</v>
      </c>
      <c r="AJ957" s="64" t="s">
        <v>57</v>
      </c>
      <c r="AK957" s="64" t="s">
        <v>62</v>
      </c>
      <c r="AL957" s="66" t="s">
        <v>57</v>
      </c>
      <c r="AM957" s="66" t="s">
        <v>63</v>
      </c>
      <c r="AN957" s="63" t="str">
        <f t="shared" si="132"/>
        <v>Bear Camp</v>
      </c>
      <c r="AO957" s="67" t="str">
        <f t="shared" si="133"/>
        <v>FALSE</v>
      </c>
      <c r="AP957" s="67" t="str">
        <f t="shared" si="134"/>
        <v>FALSE</v>
      </c>
    </row>
    <row r="958" spans="2:42" x14ac:dyDescent="0.25">
      <c r="B958" s="174">
        <v>8996</v>
      </c>
      <c r="C958" s="6" t="str">
        <f t="shared" si="126"/>
        <v>Atlin</v>
      </c>
      <c r="D958" s="4" t="s">
        <v>57</v>
      </c>
      <c r="E958" s="5" t="s">
        <v>57</v>
      </c>
      <c r="F958" s="5" t="s">
        <v>57</v>
      </c>
      <c r="G958" s="5" t="s">
        <v>2567</v>
      </c>
      <c r="H958" s="5" t="s">
        <v>2562</v>
      </c>
      <c r="I958" s="299"/>
      <c r="J958" s="346"/>
      <c r="K958" s="346"/>
      <c r="L958" s="346"/>
      <c r="M958" s="347"/>
      <c r="N958" s="1"/>
      <c r="O958" s="2"/>
      <c r="P958" s="194"/>
      <c r="Q958" s="343" t="str">
        <f t="shared" si="127"/>
        <v/>
      </c>
      <c r="R958" s="210" t="str">
        <f t="shared" si="128"/>
        <v/>
      </c>
      <c r="S958" s="211" t="str">
        <f t="shared" si="129"/>
        <v/>
      </c>
      <c r="T958" s="215"/>
      <c r="U958" s="213">
        <f t="shared" si="130"/>
        <v>0</v>
      </c>
      <c r="V958" s="217">
        <f t="shared" si="131"/>
        <v>0</v>
      </c>
      <c r="W958" s="215"/>
      <c r="X958" s="215"/>
      <c r="Y958" s="213" t="str">
        <f>IF(AB958="Y",COUNT(#REF!), "")</f>
        <v/>
      </c>
      <c r="Z958" s="32"/>
      <c r="AA958" s="64" t="s">
        <v>169</v>
      </c>
      <c r="AB958" s="64" t="s">
        <v>72</v>
      </c>
      <c r="AC958" s="65">
        <v>59.567863000000003</v>
      </c>
      <c r="AD958" s="65">
        <v>-133.69670600000001</v>
      </c>
      <c r="AE958" s="65" t="s">
        <v>170</v>
      </c>
      <c r="AF958" s="64">
        <v>8996</v>
      </c>
      <c r="AG958" s="64" t="s">
        <v>74</v>
      </c>
      <c r="AH958" s="64">
        <v>225</v>
      </c>
      <c r="AI958" s="64">
        <v>247</v>
      </c>
      <c r="AJ958" s="64" t="s">
        <v>57</v>
      </c>
      <c r="AK958" s="64" t="s">
        <v>62</v>
      </c>
      <c r="AL958" s="66" t="s">
        <v>57</v>
      </c>
      <c r="AM958" s="66" t="s">
        <v>63</v>
      </c>
      <c r="AN958" s="63" t="str">
        <f t="shared" si="132"/>
        <v>Atlin</v>
      </c>
      <c r="AO958" s="67" t="str">
        <f t="shared" si="133"/>
        <v>FALSE</v>
      </c>
      <c r="AP958" s="67" t="str">
        <f t="shared" si="134"/>
        <v>FALSE</v>
      </c>
    </row>
    <row r="959" spans="2:42" x14ac:dyDescent="0.25">
      <c r="B959" s="174">
        <v>8998</v>
      </c>
      <c r="C959" s="6" t="str">
        <f t="shared" si="126"/>
        <v>Fraser</v>
      </c>
      <c r="D959" s="4" t="s">
        <v>57</v>
      </c>
      <c r="E959" s="5" t="s">
        <v>57</v>
      </c>
      <c r="F959" s="5" t="s">
        <v>57</v>
      </c>
      <c r="G959" s="5" t="s">
        <v>2567</v>
      </c>
      <c r="H959" s="5" t="s">
        <v>2562</v>
      </c>
      <c r="I959" s="299"/>
      <c r="J959" s="346"/>
      <c r="K959" s="346"/>
      <c r="L959" s="346"/>
      <c r="M959" s="347"/>
      <c r="N959" s="1"/>
      <c r="O959" s="2"/>
      <c r="P959" s="194"/>
      <c r="Q959" s="343" t="str">
        <f t="shared" si="127"/>
        <v/>
      </c>
      <c r="R959" s="210" t="str">
        <f t="shared" si="128"/>
        <v/>
      </c>
      <c r="S959" s="211" t="str">
        <f t="shared" si="129"/>
        <v/>
      </c>
      <c r="T959" s="215"/>
      <c r="U959" s="213">
        <f t="shared" si="130"/>
        <v>0</v>
      </c>
      <c r="V959" s="217">
        <f t="shared" si="131"/>
        <v>0</v>
      </c>
      <c r="W959" s="215"/>
      <c r="X959" s="215"/>
      <c r="Y959" s="213" t="str">
        <f>IF(AB959="Y",COUNT(#REF!), "")</f>
        <v/>
      </c>
      <c r="Z959" s="32"/>
      <c r="AA959" s="64" t="s">
        <v>811</v>
      </c>
      <c r="AB959" s="64" t="s">
        <v>72</v>
      </c>
      <c r="AC959" s="65">
        <v>59.715867000000003</v>
      </c>
      <c r="AD959" s="65">
        <v>-135.04879399999999</v>
      </c>
      <c r="AE959" s="65" t="s">
        <v>812</v>
      </c>
      <c r="AF959" s="64">
        <v>8998</v>
      </c>
      <c r="AG959" s="64" t="s">
        <v>74</v>
      </c>
      <c r="AH959" s="64">
        <v>3</v>
      </c>
      <c r="AI959" s="64">
        <v>5</v>
      </c>
      <c r="AJ959" s="64" t="s">
        <v>57</v>
      </c>
      <c r="AK959" s="64" t="s">
        <v>62</v>
      </c>
      <c r="AL959" s="66" t="s">
        <v>57</v>
      </c>
      <c r="AM959" s="66" t="s">
        <v>63</v>
      </c>
      <c r="AN959" s="63" t="str">
        <f t="shared" si="132"/>
        <v>Fraser</v>
      </c>
      <c r="AO959" s="67" t="str">
        <f t="shared" si="133"/>
        <v>FALSE</v>
      </c>
      <c r="AP959" s="67" t="str">
        <f t="shared" si="134"/>
        <v>FALSE</v>
      </c>
    </row>
    <row r="960" spans="2:42" x14ac:dyDescent="0.25">
      <c r="B960" s="174">
        <v>8999</v>
      </c>
      <c r="C960" s="6" t="str">
        <f t="shared" si="126"/>
        <v>Bennett</v>
      </c>
      <c r="D960" s="4" t="s">
        <v>57</v>
      </c>
      <c r="E960" s="5" t="s">
        <v>57</v>
      </c>
      <c r="F960" s="5" t="s">
        <v>57</v>
      </c>
      <c r="G960" s="5" t="s">
        <v>2567</v>
      </c>
      <c r="H960" s="5" t="s">
        <v>2562</v>
      </c>
      <c r="I960" s="299"/>
      <c r="J960" s="346"/>
      <c r="K960" s="346"/>
      <c r="L960" s="346"/>
      <c r="M960" s="347"/>
      <c r="N960" s="1"/>
      <c r="O960" s="2"/>
      <c r="P960" s="194"/>
      <c r="Q960" s="343" t="str">
        <f t="shared" si="127"/>
        <v/>
      </c>
      <c r="R960" s="210" t="str">
        <f t="shared" si="128"/>
        <v/>
      </c>
      <c r="S960" s="211" t="str">
        <f t="shared" si="129"/>
        <v/>
      </c>
      <c r="T960" s="215"/>
      <c r="U960" s="213">
        <f t="shared" si="130"/>
        <v>0</v>
      </c>
      <c r="V960" s="217">
        <f t="shared" si="131"/>
        <v>0</v>
      </c>
      <c r="W960" s="215"/>
      <c r="X960" s="215"/>
      <c r="Y960" s="213" t="str">
        <f>IF(AB960="Y",COUNT(#REF!), "")</f>
        <v/>
      </c>
      <c r="Z960" s="32"/>
      <c r="AA960" s="66" t="s">
        <v>230</v>
      </c>
      <c r="AB960" s="66" t="s">
        <v>72</v>
      </c>
      <c r="AC960" s="68">
        <v>59.845115</v>
      </c>
      <c r="AD960" s="68">
        <v>-134.98693499999999</v>
      </c>
      <c r="AE960" s="65" t="s">
        <v>231</v>
      </c>
      <c r="AF960" s="66">
        <v>8999</v>
      </c>
      <c r="AG960" s="66" t="s">
        <v>74</v>
      </c>
      <c r="AH960" s="66">
        <v>3</v>
      </c>
      <c r="AI960" s="66">
        <v>5</v>
      </c>
      <c r="AJ960" s="66" t="s">
        <v>57</v>
      </c>
      <c r="AK960" s="66" t="s">
        <v>62</v>
      </c>
      <c r="AL960" s="66" t="s">
        <v>57</v>
      </c>
      <c r="AM960" s="66" t="s">
        <v>63</v>
      </c>
      <c r="AN960" s="63" t="str">
        <f t="shared" si="132"/>
        <v>Bennett</v>
      </c>
      <c r="AO960" s="67" t="str">
        <f t="shared" si="133"/>
        <v>FALSE</v>
      </c>
      <c r="AP960" s="67" t="str">
        <f t="shared" si="134"/>
        <v>FALSE</v>
      </c>
    </row>
    <row r="961" spans="2:42" x14ac:dyDescent="0.25">
      <c r="B961" s="174">
        <v>9000</v>
      </c>
      <c r="C961" s="6" t="str">
        <f t="shared" si="126"/>
        <v>Tumbler Ridge</v>
      </c>
      <c r="D961" s="4" t="s">
        <v>57</v>
      </c>
      <c r="E961" s="5" t="s">
        <v>62</v>
      </c>
      <c r="F961" s="5" t="s">
        <v>62</v>
      </c>
      <c r="G961" s="5" t="s">
        <v>2569</v>
      </c>
      <c r="H961" s="5" t="s">
        <v>2568</v>
      </c>
      <c r="I961" s="299"/>
      <c r="J961" s="346"/>
      <c r="K961" s="346"/>
      <c r="L961" s="346"/>
      <c r="M961" s="347"/>
      <c r="N961" s="1"/>
      <c r="O961" s="2"/>
      <c r="P961" s="194"/>
      <c r="Q961" s="343" t="str">
        <f t="shared" si="127"/>
        <v/>
      </c>
      <c r="R961" s="210" t="str">
        <f t="shared" si="128"/>
        <v/>
      </c>
      <c r="S961" s="211" t="str">
        <f t="shared" si="129"/>
        <v/>
      </c>
      <c r="T961" s="215"/>
      <c r="U961" s="213">
        <f t="shared" si="130"/>
        <v>0</v>
      </c>
      <c r="V961" s="217">
        <f t="shared" si="131"/>
        <v>0</v>
      </c>
      <c r="W961" s="215"/>
      <c r="X961" s="215"/>
      <c r="Y961" s="213" t="str">
        <f>IF(AB961="Y",COUNT(#REF!), "")</f>
        <v/>
      </c>
      <c r="Z961" s="32"/>
      <c r="AA961" s="64" t="s">
        <v>2262</v>
      </c>
      <c r="AB961" s="66" t="s">
        <v>72</v>
      </c>
      <c r="AC961" s="65">
        <v>55.133299999999998</v>
      </c>
      <c r="AD961" s="65">
        <v>-120.999999</v>
      </c>
      <c r="AE961" s="65" t="s">
        <v>2263</v>
      </c>
      <c r="AF961" s="64">
        <v>9000</v>
      </c>
      <c r="AG961" s="64" t="s">
        <v>74</v>
      </c>
      <c r="AH961" s="64">
        <v>1987</v>
      </c>
      <c r="AI961" s="64">
        <v>1565</v>
      </c>
      <c r="AJ961" s="64" t="s">
        <v>57</v>
      </c>
      <c r="AK961" s="64" t="s">
        <v>62</v>
      </c>
      <c r="AL961" s="66" t="s">
        <v>57</v>
      </c>
      <c r="AM961" s="66" t="s">
        <v>63</v>
      </c>
      <c r="AN961" s="63" t="str">
        <f t="shared" si="132"/>
        <v>Tumbler Ridge</v>
      </c>
      <c r="AO961" s="67" t="str">
        <f t="shared" si="133"/>
        <v>FALSE</v>
      </c>
      <c r="AP961" s="67" t="str">
        <f t="shared" si="134"/>
        <v>FALSE</v>
      </c>
    </row>
    <row r="962" spans="2:42" x14ac:dyDescent="0.25">
      <c r="B962" s="174">
        <v>9001</v>
      </c>
      <c r="C962" s="6" t="str">
        <f t="shared" si="126"/>
        <v>Kelly Lake</v>
      </c>
      <c r="D962" s="4" t="s">
        <v>57</v>
      </c>
      <c r="E962" s="5" t="s">
        <v>57</v>
      </c>
      <c r="F962" s="5" t="s">
        <v>62</v>
      </c>
      <c r="G962" s="5" t="s">
        <v>2569</v>
      </c>
      <c r="H962" s="5" t="s">
        <v>2568</v>
      </c>
      <c r="I962" s="299"/>
      <c r="J962" s="346"/>
      <c r="K962" s="346"/>
      <c r="L962" s="346"/>
      <c r="M962" s="347"/>
      <c r="N962" s="1"/>
      <c r="O962" s="2"/>
      <c r="P962" s="194"/>
      <c r="Q962" s="343" t="str">
        <f t="shared" si="127"/>
        <v/>
      </c>
      <c r="R962" s="210" t="str">
        <f t="shared" si="128"/>
        <v/>
      </c>
      <c r="S962" s="211" t="str">
        <f t="shared" si="129"/>
        <v/>
      </c>
      <c r="T962" s="215"/>
      <c r="U962" s="213">
        <f t="shared" si="130"/>
        <v>0</v>
      </c>
      <c r="V962" s="217">
        <f t="shared" si="131"/>
        <v>0</v>
      </c>
      <c r="W962" s="215"/>
      <c r="X962" s="215"/>
      <c r="Y962" s="213" t="str">
        <f>IF(AB962="Y",COUNT(#REF!), "")</f>
        <v/>
      </c>
      <c r="Z962" s="32"/>
      <c r="AA962" s="66" t="s">
        <v>1060</v>
      </c>
      <c r="AB962" s="66" t="s">
        <v>72</v>
      </c>
      <c r="AC962" s="68">
        <v>55.260182999999998</v>
      </c>
      <c r="AD962" s="68">
        <v>-120.042959</v>
      </c>
      <c r="AE962" s="65" t="s">
        <v>1061</v>
      </c>
      <c r="AF962" s="66">
        <v>9001</v>
      </c>
      <c r="AG962" s="66" t="s">
        <v>74</v>
      </c>
      <c r="AH962" s="66">
        <v>49</v>
      </c>
      <c r="AI962" s="66">
        <v>22</v>
      </c>
      <c r="AJ962" s="66" t="s">
        <v>57</v>
      </c>
      <c r="AK962" s="66" t="s">
        <v>62</v>
      </c>
      <c r="AL962" s="66" t="s">
        <v>62</v>
      </c>
      <c r="AM962" s="66" t="s">
        <v>63</v>
      </c>
      <c r="AN962" s="63" t="str">
        <f t="shared" si="132"/>
        <v>Kelly Lake</v>
      </c>
      <c r="AO962" s="67" t="str">
        <f t="shared" si="133"/>
        <v>FALSE</v>
      </c>
      <c r="AP962" s="67" t="str">
        <f t="shared" si="134"/>
        <v>FALSE</v>
      </c>
    </row>
    <row r="963" spans="2:42" x14ac:dyDescent="0.25">
      <c r="B963" s="174">
        <v>9002</v>
      </c>
      <c r="C963" s="6" t="str">
        <f t="shared" si="126"/>
        <v>Yaku</v>
      </c>
      <c r="D963" s="4" t="s">
        <v>57</v>
      </c>
      <c r="E963" s="5" t="s">
        <v>57</v>
      </c>
      <c r="F963" s="5" t="s">
        <v>57</v>
      </c>
      <c r="G963" s="5" t="s">
        <v>2566</v>
      </c>
      <c r="H963" s="5" t="s">
        <v>2564</v>
      </c>
      <c r="I963" s="299"/>
      <c r="J963" s="346"/>
      <c r="K963" s="346"/>
      <c r="L963" s="346"/>
      <c r="M963" s="347"/>
      <c r="N963" s="1"/>
      <c r="O963" s="2"/>
      <c r="P963" s="194"/>
      <c r="Q963" s="343" t="str">
        <f t="shared" si="127"/>
        <v/>
      </c>
      <c r="R963" s="210" t="str">
        <f t="shared" si="128"/>
        <v/>
      </c>
      <c r="S963" s="211" t="str">
        <f t="shared" si="129"/>
        <v/>
      </c>
      <c r="T963" s="215"/>
      <c r="U963" s="213">
        <f t="shared" si="130"/>
        <v>0</v>
      </c>
      <c r="V963" s="217">
        <f t="shared" si="131"/>
        <v>0</v>
      </c>
      <c r="W963" s="215"/>
      <c r="X963" s="215"/>
      <c r="Y963" s="213" t="str">
        <f>IF(AB963="Y",COUNT(#REF!), "")</f>
        <v/>
      </c>
      <c r="Z963" s="32"/>
      <c r="AA963" s="66" t="s">
        <v>2462</v>
      </c>
      <c r="AB963" s="66" t="s">
        <v>72</v>
      </c>
      <c r="AC963" s="68">
        <v>54.192332</v>
      </c>
      <c r="AD963" s="68">
        <v>-133.003274</v>
      </c>
      <c r="AE963" s="65" t="s">
        <v>2463</v>
      </c>
      <c r="AF963" s="66">
        <v>9002</v>
      </c>
      <c r="AG963" s="66" t="s">
        <v>74</v>
      </c>
      <c r="AH963" s="66">
        <v>5</v>
      </c>
      <c r="AI963" s="66">
        <v>2</v>
      </c>
      <c r="AJ963" s="66" t="s">
        <v>57</v>
      </c>
      <c r="AK963" s="66" t="s">
        <v>62</v>
      </c>
      <c r="AL963" s="66" t="s">
        <v>62</v>
      </c>
      <c r="AM963" s="66" t="s">
        <v>63</v>
      </c>
      <c r="AN963" s="63" t="str">
        <f t="shared" si="132"/>
        <v>Yaku</v>
      </c>
      <c r="AO963" s="67" t="str">
        <f t="shared" si="133"/>
        <v>FALSE</v>
      </c>
      <c r="AP963" s="67" t="str">
        <f t="shared" si="134"/>
        <v>FALSE</v>
      </c>
    </row>
    <row r="964" spans="2:42" x14ac:dyDescent="0.25">
      <c r="B964" s="174">
        <v>9003</v>
      </c>
      <c r="C964" s="6" t="str">
        <f t="shared" si="126"/>
        <v>Masset</v>
      </c>
      <c r="D964" s="4" t="s">
        <v>57</v>
      </c>
      <c r="E964" s="5" t="s">
        <v>62</v>
      </c>
      <c r="F964" s="5" t="s">
        <v>62</v>
      </c>
      <c r="G964" s="5" t="s">
        <v>2566</v>
      </c>
      <c r="H964" s="5" t="s">
        <v>2564</v>
      </c>
      <c r="I964" s="299"/>
      <c r="J964" s="346"/>
      <c r="K964" s="346"/>
      <c r="L964" s="346"/>
      <c r="M964" s="347"/>
      <c r="N964" s="1"/>
      <c r="O964" s="2"/>
      <c r="P964" s="194"/>
      <c r="Q964" s="343" t="str">
        <f t="shared" si="127"/>
        <v/>
      </c>
      <c r="R964" s="210" t="str">
        <f t="shared" si="128"/>
        <v/>
      </c>
      <c r="S964" s="211" t="str">
        <f t="shared" si="129"/>
        <v/>
      </c>
      <c r="T964" s="215"/>
      <c r="U964" s="213">
        <f t="shared" si="130"/>
        <v>0</v>
      </c>
      <c r="V964" s="217">
        <f t="shared" si="131"/>
        <v>0</v>
      </c>
      <c r="W964" s="215"/>
      <c r="X964" s="215"/>
      <c r="Y964" s="213" t="str">
        <f>IF(AB964="Y",COUNT(#REF!), "")</f>
        <v/>
      </c>
      <c r="Z964" s="32"/>
      <c r="AA964" s="66" t="s">
        <v>1322</v>
      </c>
      <c r="AB964" s="64" t="s">
        <v>72</v>
      </c>
      <c r="AC964" s="68">
        <v>54.017406999999999</v>
      </c>
      <c r="AD964" s="68">
        <v>-132.14660000000001</v>
      </c>
      <c r="AE964" s="65" t="s">
        <v>1323</v>
      </c>
      <c r="AF964" s="66">
        <v>9003</v>
      </c>
      <c r="AG964" s="66" t="s">
        <v>74</v>
      </c>
      <c r="AH964" s="66">
        <v>788</v>
      </c>
      <c r="AI964" s="66">
        <v>412</v>
      </c>
      <c r="AJ964" s="66" t="s">
        <v>57</v>
      </c>
      <c r="AK964" s="66" t="s">
        <v>62</v>
      </c>
      <c r="AL964" s="66" t="s">
        <v>57</v>
      </c>
      <c r="AM964" s="66" t="s">
        <v>63</v>
      </c>
      <c r="AN964" s="63" t="str">
        <f t="shared" si="132"/>
        <v>Masset</v>
      </c>
      <c r="AO964" s="67" t="str">
        <f t="shared" si="133"/>
        <v>FALSE</v>
      </c>
      <c r="AP964" s="67" t="str">
        <f t="shared" si="134"/>
        <v>FALSE</v>
      </c>
    </row>
    <row r="965" spans="2:42" x14ac:dyDescent="0.25">
      <c r="B965" s="174">
        <v>9004</v>
      </c>
      <c r="C965" s="6" t="str">
        <f t="shared" si="126"/>
        <v>Delkatla</v>
      </c>
      <c r="D965" s="4" t="s">
        <v>57</v>
      </c>
      <c r="E965" s="5" t="s">
        <v>62</v>
      </c>
      <c r="F965" s="5" t="s">
        <v>62</v>
      </c>
      <c r="G965" s="5" t="s">
        <v>2566</v>
      </c>
      <c r="H965" s="5" t="s">
        <v>2564</v>
      </c>
      <c r="I965" s="299"/>
      <c r="J965" s="346"/>
      <c r="K965" s="346"/>
      <c r="L965" s="346"/>
      <c r="M965" s="347"/>
      <c r="N965" s="1"/>
      <c r="O965" s="2"/>
      <c r="P965" s="194"/>
      <c r="Q965" s="343" t="str">
        <f t="shared" si="127"/>
        <v/>
      </c>
      <c r="R965" s="210" t="str">
        <f t="shared" si="128"/>
        <v/>
      </c>
      <c r="S965" s="211" t="str">
        <f t="shared" si="129"/>
        <v/>
      </c>
      <c r="T965" s="215"/>
      <c r="U965" s="213">
        <f t="shared" si="130"/>
        <v>0</v>
      </c>
      <c r="V965" s="217">
        <f t="shared" si="131"/>
        <v>0</v>
      </c>
      <c r="W965" s="215"/>
      <c r="X965" s="215"/>
      <c r="Y965" s="213" t="str">
        <f>IF(AB965="Y",COUNT(#REF!), "")</f>
        <v/>
      </c>
      <c r="Z965" s="32"/>
      <c r="AA965" s="66" t="s">
        <v>616</v>
      </c>
      <c r="AB965" s="64" t="s">
        <v>72</v>
      </c>
      <c r="AC965" s="68">
        <v>54.008620999999998</v>
      </c>
      <c r="AD965" s="68">
        <v>-132.129479</v>
      </c>
      <c r="AE965" s="65" t="s">
        <v>617</v>
      </c>
      <c r="AF965" s="66">
        <v>9004</v>
      </c>
      <c r="AG965" s="66" t="s">
        <v>74</v>
      </c>
      <c r="AH965" s="66">
        <v>544</v>
      </c>
      <c r="AI965" s="66">
        <v>313</v>
      </c>
      <c r="AJ965" s="66" t="s">
        <v>57</v>
      </c>
      <c r="AK965" s="66" t="s">
        <v>62</v>
      </c>
      <c r="AL965" s="66" t="s">
        <v>62</v>
      </c>
      <c r="AM965" s="66" t="s">
        <v>63</v>
      </c>
      <c r="AN965" s="63" t="str">
        <f t="shared" si="132"/>
        <v>Delkatla</v>
      </c>
      <c r="AO965" s="67" t="str">
        <f t="shared" si="133"/>
        <v>FALSE</v>
      </c>
      <c r="AP965" s="67" t="str">
        <f t="shared" si="134"/>
        <v>FALSE</v>
      </c>
    </row>
    <row r="966" spans="2:42" x14ac:dyDescent="0.25">
      <c r="B966" s="174">
        <v>9006</v>
      </c>
      <c r="C966" s="6" t="str">
        <f t="shared" si="126"/>
        <v>Port Clements</v>
      </c>
      <c r="D966" s="4" t="s">
        <v>62</v>
      </c>
      <c r="E966" s="5" t="s">
        <v>62</v>
      </c>
      <c r="F966" s="5" t="s">
        <v>62</v>
      </c>
      <c r="G966" s="5" t="s">
        <v>2566</v>
      </c>
      <c r="H966" s="5" t="s">
        <v>2564</v>
      </c>
      <c r="I966" s="299"/>
      <c r="J966" s="346"/>
      <c r="K966" s="346"/>
      <c r="L966" s="346"/>
      <c r="M966" s="347"/>
      <c r="N966" s="1"/>
      <c r="O966" s="2"/>
      <c r="P966" s="194"/>
      <c r="Q966" s="343" t="str">
        <f t="shared" si="127"/>
        <v/>
      </c>
      <c r="R966" s="210" t="str">
        <f t="shared" si="128"/>
        <v/>
      </c>
      <c r="S966" s="211" t="str">
        <f t="shared" si="129"/>
        <v/>
      </c>
      <c r="T966" s="215"/>
      <c r="U966" s="213">
        <f t="shared" si="130"/>
        <v>0</v>
      </c>
      <c r="V966" s="217">
        <f t="shared" si="131"/>
        <v>0</v>
      </c>
      <c r="W966" s="215"/>
      <c r="X966" s="215"/>
      <c r="Y966" s="213" t="str">
        <f>IF(AB966="Y",COUNT(#REF!), "")</f>
        <v/>
      </c>
      <c r="Z966" s="32"/>
      <c r="AA966" s="64" t="s">
        <v>1675</v>
      </c>
      <c r="AB966" s="66" t="s">
        <v>72</v>
      </c>
      <c r="AC966" s="65">
        <v>53.685200999999999</v>
      </c>
      <c r="AD966" s="65">
        <v>-132.178755</v>
      </c>
      <c r="AE966" s="65" t="s">
        <v>1676</v>
      </c>
      <c r="AF966" s="64">
        <v>9006</v>
      </c>
      <c r="AG966" s="64" t="s">
        <v>74</v>
      </c>
      <c r="AH966" s="64">
        <v>120</v>
      </c>
      <c r="AI966" s="64">
        <v>79</v>
      </c>
      <c r="AJ966" s="64" t="s">
        <v>57</v>
      </c>
      <c r="AK966" s="64" t="s">
        <v>62</v>
      </c>
      <c r="AL966" s="66" t="s">
        <v>62</v>
      </c>
      <c r="AM966" s="66" t="s">
        <v>63</v>
      </c>
      <c r="AN966" s="63" t="str">
        <f t="shared" si="132"/>
        <v>Port Clements</v>
      </c>
      <c r="AO966" s="67" t="str">
        <f t="shared" si="133"/>
        <v>FALSE</v>
      </c>
      <c r="AP966" s="67" t="str">
        <f t="shared" si="134"/>
        <v>FALSE</v>
      </c>
    </row>
    <row r="967" spans="2:42" x14ac:dyDescent="0.25">
      <c r="B967" s="174">
        <v>9007</v>
      </c>
      <c r="C967" s="6" t="str">
        <f t="shared" si="126"/>
        <v>Juskatla</v>
      </c>
      <c r="D967" s="4" t="s">
        <v>57</v>
      </c>
      <c r="E967" s="5" t="s">
        <v>57</v>
      </c>
      <c r="F967" s="5" t="s">
        <v>57</v>
      </c>
      <c r="G967" s="5" t="s">
        <v>2566</v>
      </c>
      <c r="H967" s="5" t="s">
        <v>2564</v>
      </c>
      <c r="I967" s="299"/>
      <c r="J967" s="346"/>
      <c r="K967" s="346"/>
      <c r="L967" s="346"/>
      <c r="M967" s="347"/>
      <c r="N967" s="1"/>
      <c r="O967" s="2"/>
      <c r="P967" s="194"/>
      <c r="Q967" s="343" t="str">
        <f t="shared" si="127"/>
        <v/>
      </c>
      <c r="R967" s="210" t="str">
        <f t="shared" si="128"/>
        <v/>
      </c>
      <c r="S967" s="211" t="str">
        <f t="shared" si="129"/>
        <v/>
      </c>
      <c r="T967" s="215"/>
      <c r="U967" s="213">
        <f t="shared" si="130"/>
        <v>0</v>
      </c>
      <c r="V967" s="217">
        <f t="shared" si="131"/>
        <v>0</v>
      </c>
      <c r="W967" s="215"/>
      <c r="X967" s="215"/>
      <c r="Y967" s="213" t="str">
        <f>IF(AB967="Y",COUNT(#REF!), "")</f>
        <v/>
      </c>
      <c r="Z967" s="32"/>
      <c r="AA967" s="64" t="s">
        <v>1043</v>
      </c>
      <c r="AB967" s="64" t="s">
        <v>72</v>
      </c>
      <c r="AC967" s="65">
        <v>53.610242</v>
      </c>
      <c r="AD967" s="65">
        <v>-132.311353</v>
      </c>
      <c r="AE967" s="65" t="s">
        <v>1044</v>
      </c>
      <c r="AF967" s="64">
        <v>9007</v>
      </c>
      <c r="AG967" s="64" t="s">
        <v>74</v>
      </c>
      <c r="AH967" s="64"/>
      <c r="AI967" s="64"/>
      <c r="AJ967" s="64" t="s">
        <v>57</v>
      </c>
      <c r="AK967" s="64" t="s">
        <v>57</v>
      </c>
      <c r="AL967" s="66" t="s">
        <v>57</v>
      </c>
      <c r="AM967" s="66" t="s">
        <v>63</v>
      </c>
      <c r="AN967" s="63" t="str">
        <f t="shared" si="132"/>
        <v>Juskatla</v>
      </c>
      <c r="AO967" s="67" t="str">
        <f t="shared" si="133"/>
        <v>FALSE</v>
      </c>
      <c r="AP967" s="67" t="str">
        <f t="shared" si="134"/>
        <v>FALSE</v>
      </c>
    </row>
    <row r="968" spans="2:42" x14ac:dyDescent="0.25">
      <c r="B968" s="174">
        <v>9008</v>
      </c>
      <c r="C968" s="6" t="str">
        <f t="shared" si="126"/>
        <v>Sewall</v>
      </c>
      <c r="D968" s="4" t="s">
        <v>57</v>
      </c>
      <c r="E968" s="5" t="s">
        <v>57</v>
      </c>
      <c r="F968" s="5" t="s">
        <v>62</v>
      </c>
      <c r="G968" s="5" t="s">
        <v>2566</v>
      </c>
      <c r="H968" s="5" t="s">
        <v>2564</v>
      </c>
      <c r="I968" s="299"/>
      <c r="J968" s="346"/>
      <c r="K968" s="346"/>
      <c r="L968" s="346"/>
      <c r="M968" s="347"/>
      <c r="N968" s="1"/>
      <c r="O968" s="2"/>
      <c r="P968" s="194"/>
      <c r="Q968" s="343" t="str">
        <f t="shared" si="127"/>
        <v/>
      </c>
      <c r="R968" s="210" t="str">
        <f t="shared" si="128"/>
        <v/>
      </c>
      <c r="S968" s="211" t="str">
        <f t="shared" si="129"/>
        <v/>
      </c>
      <c r="T968" s="215"/>
      <c r="U968" s="213">
        <f t="shared" si="130"/>
        <v>0</v>
      </c>
      <c r="V968" s="217">
        <f t="shared" si="131"/>
        <v>0</v>
      </c>
      <c r="W968" s="215"/>
      <c r="X968" s="215"/>
      <c r="Y968" s="213" t="str">
        <f>IF(AB968="Y",COUNT(#REF!), "")</f>
        <v/>
      </c>
      <c r="Z968" s="32"/>
      <c r="AA968" s="66" t="s">
        <v>1893</v>
      </c>
      <c r="AB968" s="64" t="s">
        <v>72</v>
      </c>
      <c r="AC968" s="68">
        <v>53.762475000000002</v>
      </c>
      <c r="AD968" s="68">
        <v>-132.29806600000001</v>
      </c>
      <c r="AE968" s="65" t="s">
        <v>1894</v>
      </c>
      <c r="AF968" s="66">
        <v>9008</v>
      </c>
      <c r="AG968" s="66" t="s">
        <v>74</v>
      </c>
      <c r="AH968" s="66">
        <v>10</v>
      </c>
      <c r="AI968" s="66">
        <v>1</v>
      </c>
      <c r="AJ968" s="66" t="s">
        <v>57</v>
      </c>
      <c r="AK968" s="66" t="s">
        <v>62</v>
      </c>
      <c r="AL968" s="66" t="s">
        <v>57</v>
      </c>
      <c r="AM968" s="66" t="s">
        <v>63</v>
      </c>
      <c r="AN968" s="63" t="str">
        <f t="shared" si="132"/>
        <v>Sewall</v>
      </c>
      <c r="AO968" s="67" t="str">
        <f t="shared" si="133"/>
        <v>FALSE</v>
      </c>
      <c r="AP968" s="67" t="str">
        <f t="shared" si="134"/>
        <v>FALSE</v>
      </c>
    </row>
    <row r="969" spans="2:42" x14ac:dyDescent="0.25">
      <c r="B969" s="174">
        <v>9009</v>
      </c>
      <c r="C969" s="6" t="str">
        <f t="shared" si="126"/>
        <v>Tlell</v>
      </c>
      <c r="D969" s="4" t="s">
        <v>62</v>
      </c>
      <c r="E969" s="5" t="s">
        <v>62</v>
      </c>
      <c r="F969" s="5" t="s">
        <v>57</v>
      </c>
      <c r="G969" s="5" t="s">
        <v>2566</v>
      </c>
      <c r="H969" s="5" t="s">
        <v>2564</v>
      </c>
      <c r="I969" s="299"/>
      <c r="J969" s="346"/>
      <c r="K969" s="346"/>
      <c r="L969" s="346"/>
      <c r="M969" s="347"/>
      <c r="N969" s="1"/>
      <c r="O969" s="2"/>
      <c r="P969" s="194"/>
      <c r="Q969" s="343" t="str">
        <f t="shared" si="127"/>
        <v/>
      </c>
      <c r="R969" s="210" t="str">
        <f t="shared" si="128"/>
        <v/>
      </c>
      <c r="S969" s="211" t="str">
        <f t="shared" si="129"/>
        <v/>
      </c>
      <c r="T969" s="215"/>
      <c r="U969" s="213">
        <f t="shared" si="130"/>
        <v>0</v>
      </c>
      <c r="V969" s="217">
        <f t="shared" si="131"/>
        <v>0</v>
      </c>
      <c r="W969" s="215"/>
      <c r="X969" s="215"/>
      <c r="Y969" s="213" t="str">
        <f>IF(AB969="Y",COUNT(#REF!), "")</f>
        <v/>
      </c>
      <c r="Z969" s="32"/>
      <c r="AA969" s="64" t="s">
        <v>2199</v>
      </c>
      <c r="AB969" s="66" t="s">
        <v>72</v>
      </c>
      <c r="AC969" s="65">
        <v>53.566699999999997</v>
      </c>
      <c r="AD969" s="65">
        <v>-131.93329900000001</v>
      </c>
      <c r="AE969" s="65" t="s">
        <v>2200</v>
      </c>
      <c r="AF969" s="64">
        <v>9009</v>
      </c>
      <c r="AG969" s="64" t="s">
        <v>74</v>
      </c>
      <c r="AH969" s="64">
        <v>144</v>
      </c>
      <c r="AI969" s="64">
        <v>87</v>
      </c>
      <c r="AJ969" s="64" t="s">
        <v>57</v>
      </c>
      <c r="AK969" s="64" t="s">
        <v>62</v>
      </c>
      <c r="AL969" s="66" t="s">
        <v>62</v>
      </c>
      <c r="AM969" s="66" t="s">
        <v>63</v>
      </c>
      <c r="AN969" s="63" t="str">
        <f t="shared" si="132"/>
        <v>Tlell</v>
      </c>
      <c r="AO969" s="67" t="str">
        <f t="shared" si="133"/>
        <v>FALSE</v>
      </c>
      <c r="AP969" s="67" t="str">
        <f t="shared" si="134"/>
        <v>FALSE</v>
      </c>
    </row>
    <row r="970" spans="2:42" x14ac:dyDescent="0.25">
      <c r="B970" s="174">
        <v>9010</v>
      </c>
      <c r="C970" s="6" t="str">
        <f t="shared" si="126"/>
        <v>Lawnhill</v>
      </c>
      <c r="D970" s="4" t="s">
        <v>62</v>
      </c>
      <c r="E970" s="5" t="s">
        <v>62</v>
      </c>
      <c r="F970" s="5" t="s">
        <v>62</v>
      </c>
      <c r="G970" s="5" t="s">
        <v>2566</v>
      </c>
      <c r="H970" s="5" t="s">
        <v>2564</v>
      </c>
      <c r="I970" s="299"/>
      <c r="J970" s="346"/>
      <c r="K970" s="346"/>
      <c r="L970" s="346"/>
      <c r="M970" s="347"/>
      <c r="N970" s="1"/>
      <c r="O970" s="2"/>
      <c r="P970" s="194"/>
      <c r="Q970" s="343" t="str">
        <f t="shared" si="127"/>
        <v/>
      </c>
      <c r="R970" s="210" t="str">
        <f t="shared" si="128"/>
        <v/>
      </c>
      <c r="S970" s="211" t="str">
        <f t="shared" si="129"/>
        <v/>
      </c>
      <c r="T970" s="215"/>
      <c r="U970" s="213">
        <f t="shared" si="130"/>
        <v>0</v>
      </c>
      <c r="V970" s="217">
        <f t="shared" si="131"/>
        <v>0</v>
      </c>
      <c r="W970" s="215"/>
      <c r="X970" s="215"/>
      <c r="Y970" s="213" t="str">
        <f>IF(AB970="Y",COUNT(#REF!), "")</f>
        <v/>
      </c>
      <c r="Z970" s="32"/>
      <c r="AA970" s="66" t="s">
        <v>1191</v>
      </c>
      <c r="AB970" s="66" t="s">
        <v>72</v>
      </c>
      <c r="AC970" s="68">
        <v>53.403574999999996</v>
      </c>
      <c r="AD970" s="68">
        <v>-131.92222599999999</v>
      </c>
      <c r="AE970" s="65" t="s">
        <v>1192</v>
      </c>
      <c r="AF970" s="66">
        <v>9010</v>
      </c>
      <c r="AG970" s="66" t="s">
        <v>74</v>
      </c>
      <c r="AH970" s="66">
        <v>19</v>
      </c>
      <c r="AI970" s="66">
        <v>15</v>
      </c>
      <c r="AJ970" s="66" t="s">
        <v>57</v>
      </c>
      <c r="AK970" s="66" t="s">
        <v>62</v>
      </c>
      <c r="AL970" s="66" t="s">
        <v>62</v>
      </c>
      <c r="AM970" s="66" t="s">
        <v>63</v>
      </c>
      <c r="AN970" s="63" t="str">
        <f t="shared" si="132"/>
        <v>Lawnhill</v>
      </c>
      <c r="AO970" s="67" t="str">
        <f t="shared" si="133"/>
        <v>FALSE</v>
      </c>
      <c r="AP970" s="67" t="str">
        <f t="shared" si="134"/>
        <v>FALSE</v>
      </c>
    </row>
    <row r="971" spans="2:42" x14ac:dyDescent="0.25">
      <c r="B971" s="174">
        <v>9011</v>
      </c>
      <c r="C971" s="6" t="str">
        <f t="shared" si="126"/>
        <v>Sandspit</v>
      </c>
      <c r="D971" s="4" t="s">
        <v>62</v>
      </c>
      <c r="E971" s="5" t="s">
        <v>62</v>
      </c>
      <c r="F971" s="5" t="s">
        <v>62</v>
      </c>
      <c r="G971" s="5" t="s">
        <v>2566</v>
      </c>
      <c r="H971" s="5" t="s">
        <v>2564</v>
      </c>
      <c r="I971" s="299"/>
      <c r="J971" s="346"/>
      <c r="K971" s="346"/>
      <c r="L971" s="346"/>
      <c r="M971" s="347"/>
      <c r="N971" s="1"/>
      <c r="O971" s="2"/>
      <c r="P971" s="194"/>
      <c r="Q971" s="343" t="str">
        <f t="shared" si="127"/>
        <v/>
      </c>
      <c r="R971" s="210" t="str">
        <f t="shared" si="128"/>
        <v/>
      </c>
      <c r="S971" s="211" t="str">
        <f t="shared" si="129"/>
        <v/>
      </c>
      <c r="T971" s="215"/>
      <c r="U971" s="213">
        <f t="shared" si="130"/>
        <v>0</v>
      </c>
      <c r="V971" s="217">
        <f t="shared" si="131"/>
        <v>0</v>
      </c>
      <c r="W971" s="215"/>
      <c r="X971" s="215"/>
      <c r="Y971" s="213" t="str">
        <f>IF(AB971="Y",COUNT(#REF!), "")</f>
        <v/>
      </c>
      <c r="Z971" s="32"/>
      <c r="AA971" s="64" t="s">
        <v>1851</v>
      </c>
      <c r="AB971" s="64" t="s">
        <v>72</v>
      </c>
      <c r="AC971" s="65">
        <v>53.247917000000001</v>
      </c>
      <c r="AD971" s="65">
        <v>-131.81442999999999</v>
      </c>
      <c r="AE971" s="65" t="s">
        <v>1852</v>
      </c>
      <c r="AF971" s="64">
        <v>9011</v>
      </c>
      <c r="AG971" s="64" t="s">
        <v>74</v>
      </c>
      <c r="AH971" s="64">
        <v>215</v>
      </c>
      <c r="AI971" s="64">
        <v>140</v>
      </c>
      <c r="AJ971" s="64" t="s">
        <v>57</v>
      </c>
      <c r="AK971" s="64" t="s">
        <v>62</v>
      </c>
      <c r="AL971" s="66" t="s">
        <v>57</v>
      </c>
      <c r="AM971" s="66" t="s">
        <v>63</v>
      </c>
      <c r="AN971" s="63" t="str">
        <f t="shared" si="132"/>
        <v>Sandspit</v>
      </c>
      <c r="AO971" s="67" t="str">
        <f t="shared" si="133"/>
        <v>FALSE</v>
      </c>
      <c r="AP971" s="67" t="str">
        <f t="shared" si="134"/>
        <v>FALSE</v>
      </c>
    </row>
    <row r="972" spans="2:42" x14ac:dyDescent="0.25">
      <c r="B972" s="174">
        <v>9013</v>
      </c>
      <c r="C972" s="6" t="str">
        <f t="shared" si="126"/>
        <v>Village of Queen Charlotte</v>
      </c>
      <c r="D972" s="4" t="s">
        <v>57</v>
      </c>
      <c r="E972" s="5" t="s">
        <v>57</v>
      </c>
      <c r="F972" s="5" t="s">
        <v>62</v>
      </c>
      <c r="G972" s="5" t="s">
        <v>2566</v>
      </c>
      <c r="H972" s="5" t="s">
        <v>2564</v>
      </c>
      <c r="I972" s="299"/>
      <c r="J972" s="346"/>
      <c r="K972" s="346"/>
      <c r="L972" s="346"/>
      <c r="M972" s="347"/>
      <c r="N972" s="1"/>
      <c r="O972" s="2"/>
      <c r="P972" s="194"/>
      <c r="Q972" s="343" t="str">
        <f t="shared" si="127"/>
        <v/>
      </c>
      <c r="R972" s="210" t="str">
        <f t="shared" si="128"/>
        <v/>
      </c>
      <c r="S972" s="211" t="str">
        <f t="shared" si="129"/>
        <v/>
      </c>
      <c r="T972" s="215"/>
      <c r="U972" s="213">
        <f t="shared" si="130"/>
        <v>0</v>
      </c>
      <c r="V972" s="217">
        <f t="shared" si="131"/>
        <v>0</v>
      </c>
      <c r="W972" s="215"/>
      <c r="X972" s="215"/>
      <c r="Y972" s="213" t="str">
        <f>IF(AB972="Y",COUNT(#REF!), "")</f>
        <v/>
      </c>
      <c r="Z972" s="32"/>
      <c r="AA972" s="64" t="s">
        <v>2333</v>
      </c>
      <c r="AB972" s="64" t="s">
        <v>72</v>
      </c>
      <c r="AC972" s="65">
        <v>53.256464000000001</v>
      </c>
      <c r="AD972" s="65">
        <v>-132.09401500000001</v>
      </c>
      <c r="AE972" s="65" t="s">
        <v>2334</v>
      </c>
      <c r="AF972" s="64">
        <v>9013</v>
      </c>
      <c r="AG972" s="64" t="s">
        <v>74</v>
      </c>
      <c r="AH972" s="64">
        <v>680</v>
      </c>
      <c r="AI972" s="64">
        <v>396</v>
      </c>
      <c r="AJ972" s="64" t="s">
        <v>57</v>
      </c>
      <c r="AK972" s="64" t="s">
        <v>62</v>
      </c>
      <c r="AL972" s="66" t="s">
        <v>62</v>
      </c>
      <c r="AM972" s="66" t="s">
        <v>63</v>
      </c>
      <c r="AN972" s="63" t="str">
        <f t="shared" si="132"/>
        <v>Village of Queen Charlotte</v>
      </c>
      <c r="AO972" s="67" t="str">
        <f t="shared" si="133"/>
        <v>FALSE</v>
      </c>
      <c r="AP972" s="67" t="str">
        <f t="shared" si="134"/>
        <v>FALSE</v>
      </c>
    </row>
    <row r="973" spans="2:42" x14ac:dyDescent="0.25">
      <c r="B973" s="174">
        <v>9014</v>
      </c>
      <c r="C973" s="6" t="str">
        <f t="shared" si="126"/>
        <v>Skidegate Landing</v>
      </c>
      <c r="D973" s="4" t="s">
        <v>57</v>
      </c>
      <c r="E973" s="5" t="s">
        <v>57</v>
      </c>
      <c r="F973" s="5" t="s">
        <v>62</v>
      </c>
      <c r="G973" s="5" t="s">
        <v>2566</v>
      </c>
      <c r="H973" s="5" t="s">
        <v>2564</v>
      </c>
      <c r="I973" s="299"/>
      <c r="J973" s="346"/>
      <c r="K973" s="346"/>
      <c r="L973" s="346"/>
      <c r="M973" s="347"/>
      <c r="N973" s="1"/>
      <c r="O973" s="2"/>
      <c r="P973" s="194"/>
      <c r="Q973" s="343" t="str">
        <f t="shared" si="127"/>
        <v/>
      </c>
      <c r="R973" s="210" t="str">
        <f t="shared" si="128"/>
        <v/>
      </c>
      <c r="S973" s="211" t="str">
        <f t="shared" si="129"/>
        <v/>
      </c>
      <c r="T973" s="215"/>
      <c r="U973" s="213">
        <f t="shared" si="130"/>
        <v>0</v>
      </c>
      <c r="V973" s="217">
        <f t="shared" si="131"/>
        <v>0</v>
      </c>
      <c r="W973" s="215"/>
      <c r="X973" s="215"/>
      <c r="Y973" s="213" t="str">
        <f>IF(AB973="Y",COUNT(#REF!), "")</f>
        <v/>
      </c>
      <c r="Z973" s="32"/>
      <c r="AA973" s="66" t="s">
        <v>1976</v>
      </c>
      <c r="AB973" s="66" t="s">
        <v>72</v>
      </c>
      <c r="AC973" s="68">
        <v>53.247200999999997</v>
      </c>
      <c r="AD973" s="68">
        <v>-132.00829999999999</v>
      </c>
      <c r="AE973" s="65" t="s">
        <v>1977</v>
      </c>
      <c r="AF973" s="66">
        <v>9014</v>
      </c>
      <c r="AG973" s="66" t="s">
        <v>74</v>
      </c>
      <c r="AH973" s="66">
        <v>169</v>
      </c>
      <c r="AI973" s="66">
        <v>102</v>
      </c>
      <c r="AJ973" s="66" t="s">
        <v>57</v>
      </c>
      <c r="AK973" s="66" t="s">
        <v>62</v>
      </c>
      <c r="AL973" s="66" t="s">
        <v>62</v>
      </c>
      <c r="AM973" s="66" t="s">
        <v>63</v>
      </c>
      <c r="AN973" s="63" t="str">
        <f t="shared" si="132"/>
        <v>Skidegate Landing</v>
      </c>
      <c r="AO973" s="67" t="str">
        <f t="shared" si="133"/>
        <v>FALSE</v>
      </c>
      <c r="AP973" s="67" t="str">
        <f t="shared" si="134"/>
        <v>FALSE</v>
      </c>
    </row>
    <row r="974" spans="2:42" x14ac:dyDescent="0.25">
      <c r="B974" s="174">
        <v>9015</v>
      </c>
      <c r="C974" s="6" t="str">
        <f t="shared" si="126"/>
        <v>Sewell Inlet</v>
      </c>
      <c r="D974" s="4" t="s">
        <v>57</v>
      </c>
      <c r="E974" s="5" t="s">
        <v>57</v>
      </c>
      <c r="F974" s="5" t="s">
        <v>57</v>
      </c>
      <c r="G974" s="5" t="s">
        <v>2566</v>
      </c>
      <c r="H974" s="5" t="s">
        <v>2564</v>
      </c>
      <c r="I974" s="299"/>
      <c r="J974" s="346"/>
      <c r="K974" s="346"/>
      <c r="L974" s="346"/>
      <c r="M974" s="347"/>
      <c r="N974" s="1"/>
      <c r="O974" s="2"/>
      <c r="P974" s="194"/>
      <c r="Q974" s="343" t="str">
        <f t="shared" si="127"/>
        <v/>
      </c>
      <c r="R974" s="210" t="str">
        <f t="shared" si="128"/>
        <v/>
      </c>
      <c r="S974" s="211" t="str">
        <f t="shared" si="129"/>
        <v/>
      </c>
      <c r="T974" s="215"/>
      <c r="U974" s="213">
        <f t="shared" si="130"/>
        <v>0</v>
      </c>
      <c r="V974" s="217">
        <f t="shared" si="131"/>
        <v>0</v>
      </c>
      <c r="W974" s="215"/>
      <c r="X974" s="215"/>
      <c r="Y974" s="213" t="str">
        <f>IF(AB974="Y",COUNT(#REF!), "")</f>
        <v/>
      </c>
      <c r="Z974" s="32"/>
      <c r="AA974" s="64" t="s">
        <v>1895</v>
      </c>
      <c r="AB974" s="66" t="s">
        <v>72</v>
      </c>
      <c r="AC974" s="65">
        <v>52.874898000000002</v>
      </c>
      <c r="AD974" s="65">
        <v>-131.98712900000001</v>
      </c>
      <c r="AE974" s="65" t="s">
        <v>1896</v>
      </c>
      <c r="AF974" s="64">
        <v>9015</v>
      </c>
      <c r="AG974" s="64" t="s">
        <v>74</v>
      </c>
      <c r="AH974" s="64">
        <v>11</v>
      </c>
      <c r="AI974" s="64">
        <v>6</v>
      </c>
      <c r="AJ974" s="64" t="s">
        <v>57</v>
      </c>
      <c r="AK974" s="64" t="s">
        <v>62</v>
      </c>
      <c r="AL974" s="66" t="s">
        <v>62</v>
      </c>
      <c r="AM974" s="66" t="s">
        <v>63</v>
      </c>
      <c r="AN974" s="63" t="str">
        <f t="shared" si="132"/>
        <v>Sewell Inlet</v>
      </c>
      <c r="AO974" s="67" t="str">
        <f t="shared" si="133"/>
        <v>FALSE</v>
      </c>
      <c r="AP974" s="67" t="str">
        <f t="shared" si="134"/>
        <v>FALSE</v>
      </c>
    </row>
    <row r="975" spans="2:42" x14ac:dyDescent="0.25">
      <c r="B975" s="174">
        <v>9016</v>
      </c>
      <c r="C975" s="6" t="str">
        <f t="shared" si="126"/>
        <v>Rose Harbour</v>
      </c>
      <c r="D975" s="4" t="s">
        <v>57</v>
      </c>
      <c r="E975" s="5" t="s">
        <v>57</v>
      </c>
      <c r="F975" s="5" t="s">
        <v>57</v>
      </c>
      <c r="G975" s="5" t="s">
        <v>2566</v>
      </c>
      <c r="H975" s="5" t="s">
        <v>2564</v>
      </c>
      <c r="I975" s="299"/>
      <c r="J975" s="346"/>
      <c r="K975" s="346"/>
      <c r="L975" s="346"/>
      <c r="M975" s="347"/>
      <c r="N975" s="1"/>
      <c r="O975" s="2"/>
      <c r="P975" s="194"/>
      <c r="Q975" s="343" t="str">
        <f t="shared" si="127"/>
        <v/>
      </c>
      <c r="R975" s="210" t="str">
        <f t="shared" si="128"/>
        <v/>
      </c>
      <c r="S975" s="211" t="str">
        <f t="shared" si="129"/>
        <v/>
      </c>
      <c r="T975" s="215"/>
      <c r="U975" s="213">
        <f t="shared" si="130"/>
        <v>0</v>
      </c>
      <c r="V975" s="217">
        <f t="shared" si="131"/>
        <v>0</v>
      </c>
      <c r="W975" s="215"/>
      <c r="X975" s="215"/>
      <c r="Y975" s="213" t="str">
        <f>IF(AB975="Y",COUNT(#REF!), "")</f>
        <v/>
      </c>
      <c r="Z975" s="32"/>
      <c r="AA975" s="64" t="s">
        <v>1804</v>
      </c>
      <c r="AB975" s="64" t="s">
        <v>72</v>
      </c>
      <c r="AC975" s="65">
        <v>52.146380000000001</v>
      </c>
      <c r="AD975" s="65">
        <v>-131.07656489999999</v>
      </c>
      <c r="AE975" s="65" t="s">
        <v>1805</v>
      </c>
      <c r="AF975" s="64">
        <v>9016</v>
      </c>
      <c r="AG975" s="64" t="s">
        <v>74</v>
      </c>
      <c r="AH975" s="64">
        <v>11</v>
      </c>
      <c r="AI975" s="64">
        <v>6</v>
      </c>
      <c r="AJ975" s="64" t="s">
        <v>57</v>
      </c>
      <c r="AK975" s="64" t="s">
        <v>62</v>
      </c>
      <c r="AL975" s="66" t="s">
        <v>62</v>
      </c>
      <c r="AM975" s="66" t="s">
        <v>63</v>
      </c>
      <c r="AN975" s="63" t="str">
        <f t="shared" si="132"/>
        <v>Rose Harbour</v>
      </c>
      <c r="AO975" s="67" t="str">
        <f t="shared" si="133"/>
        <v>FALSE</v>
      </c>
      <c r="AP975" s="67" t="str">
        <f t="shared" si="134"/>
        <v>FALSE</v>
      </c>
    </row>
    <row r="976" spans="2:42" x14ac:dyDescent="0.25">
      <c r="B976" s="174">
        <v>9017</v>
      </c>
      <c r="C976" s="6" t="str">
        <f t="shared" si="126"/>
        <v>Moresby Camp</v>
      </c>
      <c r="D976" s="4" t="s">
        <v>57</v>
      </c>
      <c r="E976" s="5" t="s">
        <v>57</v>
      </c>
      <c r="F976" s="5" t="s">
        <v>57</v>
      </c>
      <c r="G976" s="5" t="s">
        <v>2566</v>
      </c>
      <c r="H976" s="5" t="s">
        <v>2564</v>
      </c>
      <c r="I976" s="299"/>
      <c r="J976" s="346"/>
      <c r="K976" s="346"/>
      <c r="L976" s="346"/>
      <c r="M976" s="347"/>
      <c r="N976" s="1"/>
      <c r="O976" s="2"/>
      <c r="P976" s="194"/>
      <c r="Q976" s="343" t="str">
        <f t="shared" si="127"/>
        <v/>
      </c>
      <c r="R976" s="210" t="str">
        <f t="shared" si="128"/>
        <v/>
      </c>
      <c r="S976" s="211" t="str">
        <f t="shared" si="129"/>
        <v/>
      </c>
      <c r="T976" s="215"/>
      <c r="U976" s="213">
        <f t="shared" si="130"/>
        <v>0</v>
      </c>
      <c r="V976" s="217">
        <f t="shared" si="131"/>
        <v>0</v>
      </c>
      <c r="W976" s="215"/>
      <c r="X976" s="215"/>
      <c r="Y976" s="213" t="str">
        <f>IF(AB976="Y",COUNT(#REF!), "")</f>
        <v/>
      </c>
      <c r="Z976" s="32"/>
      <c r="AA976" s="64" t="s">
        <v>1410</v>
      </c>
      <c r="AB976" s="66" t="s">
        <v>72</v>
      </c>
      <c r="AC976" s="65">
        <v>53.047474000000001</v>
      </c>
      <c r="AD976" s="65">
        <v>-132.02886899999999</v>
      </c>
      <c r="AE976" s="65" t="s">
        <v>1411</v>
      </c>
      <c r="AF976" s="64">
        <v>9017</v>
      </c>
      <c r="AG976" s="64" t="s">
        <v>74</v>
      </c>
      <c r="AH976" s="64">
        <v>11</v>
      </c>
      <c r="AI976" s="64">
        <v>6</v>
      </c>
      <c r="AJ976" s="64" t="s">
        <v>57</v>
      </c>
      <c r="AK976" s="64" t="s">
        <v>62</v>
      </c>
      <c r="AL976" s="66" t="s">
        <v>57</v>
      </c>
      <c r="AM976" s="66" t="s">
        <v>63</v>
      </c>
      <c r="AN976" s="63" t="str">
        <f t="shared" si="132"/>
        <v>Moresby Camp</v>
      </c>
      <c r="AO976" s="67" t="str">
        <f t="shared" si="133"/>
        <v>FALSE</v>
      </c>
      <c r="AP976" s="67" t="str">
        <f t="shared" si="134"/>
        <v>FALSE</v>
      </c>
    </row>
    <row r="977" spans="2:42" x14ac:dyDescent="0.25">
      <c r="B977" s="174">
        <v>9019</v>
      </c>
      <c r="C977" s="6" t="str">
        <f t="shared" si="126"/>
        <v>Georgetown Mills</v>
      </c>
      <c r="D977" s="4" t="s">
        <v>57</v>
      </c>
      <c r="E977" s="5" t="s">
        <v>57</v>
      </c>
      <c r="F977" s="5" t="s">
        <v>57</v>
      </c>
      <c r="G977" s="5" t="s">
        <v>2566</v>
      </c>
      <c r="H977" s="5" t="s">
        <v>2564</v>
      </c>
      <c r="I977" s="299"/>
      <c r="J977" s="346"/>
      <c r="K977" s="346"/>
      <c r="L977" s="346"/>
      <c r="M977" s="347"/>
      <c r="N977" s="1"/>
      <c r="O977" s="2"/>
      <c r="P977" s="194"/>
      <c r="Q977" s="343" t="str">
        <f t="shared" si="127"/>
        <v/>
      </c>
      <c r="R977" s="210" t="str">
        <f t="shared" si="128"/>
        <v/>
      </c>
      <c r="S977" s="211" t="str">
        <f t="shared" si="129"/>
        <v/>
      </c>
      <c r="T977" s="215"/>
      <c r="U977" s="213">
        <f t="shared" si="130"/>
        <v>0</v>
      </c>
      <c r="V977" s="217">
        <f t="shared" si="131"/>
        <v>0</v>
      </c>
      <c r="W977" s="215"/>
      <c r="X977" s="215"/>
      <c r="Y977" s="213" t="str">
        <f>IF(AB977="Y",COUNT(#REF!), "")</f>
        <v/>
      </c>
      <c r="Z977" s="32"/>
      <c r="AA977" s="66" t="s">
        <v>841</v>
      </c>
      <c r="AB977" s="66" t="s">
        <v>72</v>
      </c>
      <c r="AC977" s="68">
        <v>54.471563000000003</v>
      </c>
      <c r="AD977" s="68">
        <v>-130.398056</v>
      </c>
      <c r="AE977" s="65" t="s">
        <v>842</v>
      </c>
      <c r="AF977" s="66">
        <v>9019</v>
      </c>
      <c r="AG977" s="66" t="s">
        <v>74</v>
      </c>
      <c r="AH977" s="66">
        <v>10</v>
      </c>
      <c r="AI977" s="66">
        <v>12</v>
      </c>
      <c r="AJ977" s="66" t="s">
        <v>57</v>
      </c>
      <c r="AK977" s="66" t="s">
        <v>62</v>
      </c>
      <c r="AL977" s="66" t="s">
        <v>57</v>
      </c>
      <c r="AM977" s="66" t="s">
        <v>63</v>
      </c>
      <c r="AN977" s="63" t="str">
        <f t="shared" si="132"/>
        <v>Georgetown Mills</v>
      </c>
      <c r="AO977" s="67" t="str">
        <f t="shared" si="133"/>
        <v>FALSE</v>
      </c>
      <c r="AP977" s="67" t="str">
        <f t="shared" si="134"/>
        <v>FALSE</v>
      </c>
    </row>
    <row r="978" spans="2:42" x14ac:dyDescent="0.25">
      <c r="B978" s="174">
        <v>9020</v>
      </c>
      <c r="C978" s="6" t="str">
        <f t="shared" si="126"/>
        <v>Renata</v>
      </c>
      <c r="D978" s="4" t="s">
        <v>57</v>
      </c>
      <c r="E978" s="5" t="s">
        <v>57</v>
      </c>
      <c r="F978" s="5" t="s">
        <v>57</v>
      </c>
      <c r="G978" s="5" t="s">
        <v>2536</v>
      </c>
      <c r="H978" s="5" t="s">
        <v>2534</v>
      </c>
      <c r="I978" s="299"/>
      <c r="J978" s="346"/>
      <c r="K978" s="346"/>
      <c r="L978" s="346"/>
      <c r="M978" s="347"/>
      <c r="N978" s="1"/>
      <c r="O978" s="2"/>
      <c r="P978" s="194"/>
      <c r="Q978" s="343" t="str">
        <f t="shared" si="127"/>
        <v/>
      </c>
      <c r="R978" s="210" t="str">
        <f t="shared" si="128"/>
        <v/>
      </c>
      <c r="S978" s="211" t="str">
        <f t="shared" si="129"/>
        <v/>
      </c>
      <c r="T978" s="215"/>
      <c r="U978" s="213">
        <f t="shared" si="130"/>
        <v>0</v>
      </c>
      <c r="V978" s="217">
        <f t="shared" si="131"/>
        <v>0</v>
      </c>
      <c r="W978" s="215"/>
      <c r="X978" s="215"/>
      <c r="Y978" s="213" t="str">
        <f>IF(AB978="Y",COUNT(#REF!), "")</f>
        <v/>
      </c>
      <c r="Z978" s="32"/>
      <c r="AA978" s="64" t="s">
        <v>1768</v>
      </c>
      <c r="AB978" s="66" t="s">
        <v>72</v>
      </c>
      <c r="AC978" s="65">
        <v>49.426788999999999</v>
      </c>
      <c r="AD978" s="65">
        <v>-118.10696299999999</v>
      </c>
      <c r="AE978" s="65" t="s">
        <v>1769</v>
      </c>
      <c r="AF978" s="64">
        <v>9020</v>
      </c>
      <c r="AG978" s="64" t="s">
        <v>74</v>
      </c>
      <c r="AH978" s="64">
        <v>0</v>
      </c>
      <c r="AI978" s="64">
        <v>0</v>
      </c>
      <c r="AJ978" s="64" t="s">
        <v>57</v>
      </c>
      <c r="AK978" s="64" t="s">
        <v>62</v>
      </c>
      <c r="AL978" s="66" t="s">
        <v>57</v>
      </c>
      <c r="AM978" s="66" t="s">
        <v>63</v>
      </c>
      <c r="AN978" s="63" t="str">
        <f t="shared" si="132"/>
        <v>Renata</v>
      </c>
      <c r="AO978" s="67" t="str">
        <f t="shared" si="133"/>
        <v>FALSE</v>
      </c>
      <c r="AP978" s="67" t="str">
        <f t="shared" si="134"/>
        <v>FALSE</v>
      </c>
    </row>
    <row r="979" spans="2:42" x14ac:dyDescent="0.25">
      <c r="B979" s="174">
        <v>9021</v>
      </c>
      <c r="C979" s="6" t="str">
        <f t="shared" si="126"/>
        <v>Deer Park</v>
      </c>
      <c r="D979" s="4" t="s">
        <v>57</v>
      </c>
      <c r="E979" s="5" t="s">
        <v>62</v>
      </c>
      <c r="F979" s="5" t="s">
        <v>57</v>
      </c>
      <c r="G979" s="5" t="s">
        <v>2536</v>
      </c>
      <c r="H979" s="5" t="s">
        <v>2534</v>
      </c>
      <c r="I979" s="299"/>
      <c r="J979" s="346"/>
      <c r="K979" s="346"/>
      <c r="L979" s="346"/>
      <c r="M979" s="347"/>
      <c r="N979" s="1"/>
      <c r="O979" s="2"/>
      <c r="P979" s="194"/>
      <c r="Q979" s="343" t="str">
        <f t="shared" si="127"/>
        <v/>
      </c>
      <c r="R979" s="210" t="str">
        <f t="shared" si="128"/>
        <v/>
      </c>
      <c r="S979" s="211" t="str">
        <f t="shared" si="129"/>
        <v/>
      </c>
      <c r="T979" s="215"/>
      <c r="U979" s="213">
        <f t="shared" si="130"/>
        <v>0</v>
      </c>
      <c r="V979" s="217">
        <f t="shared" si="131"/>
        <v>0</v>
      </c>
      <c r="W979" s="215"/>
      <c r="X979" s="215"/>
      <c r="Y979" s="213" t="str">
        <f>IF(AB979="Y",COUNT(#REF!), "")</f>
        <v/>
      </c>
      <c r="Z979" s="32"/>
      <c r="AA979" s="66" t="s">
        <v>608</v>
      </c>
      <c r="AB979" s="66" t="s">
        <v>72</v>
      </c>
      <c r="AC979" s="68">
        <v>49.416217000000003</v>
      </c>
      <c r="AD979" s="68">
        <v>-118.039438</v>
      </c>
      <c r="AE979" s="65" t="s">
        <v>609</v>
      </c>
      <c r="AF979" s="66">
        <v>9021</v>
      </c>
      <c r="AG979" s="66" t="s">
        <v>74</v>
      </c>
      <c r="AH979" s="66">
        <v>91</v>
      </c>
      <c r="AI979" s="66">
        <v>104</v>
      </c>
      <c r="AJ979" s="66" t="s">
        <v>57</v>
      </c>
      <c r="AK979" s="66" t="s">
        <v>62</v>
      </c>
      <c r="AL979" s="66" t="s">
        <v>62</v>
      </c>
      <c r="AM979" s="66" t="s">
        <v>63</v>
      </c>
      <c r="AN979" s="63" t="str">
        <f t="shared" si="132"/>
        <v>Deer Park</v>
      </c>
      <c r="AO979" s="67" t="str">
        <f t="shared" si="133"/>
        <v>FALSE</v>
      </c>
      <c r="AP979" s="67" t="str">
        <f t="shared" si="134"/>
        <v>FALSE</v>
      </c>
    </row>
    <row r="980" spans="2:42" x14ac:dyDescent="0.25">
      <c r="B980" s="174">
        <v>9022</v>
      </c>
      <c r="C980" s="6" t="str">
        <f t="shared" si="126"/>
        <v>Zamora</v>
      </c>
      <c r="D980" s="4" t="s">
        <v>57</v>
      </c>
      <c r="E980" s="5" t="s">
        <v>57</v>
      </c>
      <c r="F980" s="5" t="s">
        <v>62</v>
      </c>
      <c r="G980" s="5" t="s">
        <v>2537</v>
      </c>
      <c r="H980" s="5" t="s">
        <v>2534</v>
      </c>
      <c r="I980" s="299"/>
      <c r="J980" s="346"/>
      <c r="K980" s="346"/>
      <c r="L980" s="346"/>
      <c r="M980" s="347"/>
      <c r="N980" s="1"/>
      <c r="O980" s="2"/>
      <c r="P980" s="194"/>
      <c r="Q980" s="343" t="str">
        <f t="shared" si="127"/>
        <v/>
      </c>
      <c r="R980" s="210" t="str">
        <f t="shared" si="128"/>
        <v/>
      </c>
      <c r="S980" s="211" t="str">
        <f t="shared" si="129"/>
        <v/>
      </c>
      <c r="T980" s="32"/>
      <c r="U980" s="213">
        <f t="shared" si="130"/>
        <v>0</v>
      </c>
      <c r="V980" s="217">
        <f t="shared" si="131"/>
        <v>0</v>
      </c>
      <c r="W980" s="32"/>
      <c r="X980" s="32"/>
      <c r="Y980" s="213" t="str">
        <f>IF(AB980="Y",COUNT(#REF!), "")</f>
        <v/>
      </c>
      <c r="Z980" s="32"/>
      <c r="AA980" s="66" t="s">
        <v>2486</v>
      </c>
      <c r="AB980" s="64" t="s">
        <v>72</v>
      </c>
      <c r="AC980" s="68">
        <v>49.150001000000003</v>
      </c>
      <c r="AD980" s="68">
        <v>-118.983299</v>
      </c>
      <c r="AE980" s="65" t="s">
        <v>2487</v>
      </c>
      <c r="AF980" s="66">
        <v>9022</v>
      </c>
      <c r="AG980" s="66" t="s">
        <v>74</v>
      </c>
      <c r="AH980" s="66">
        <v>24</v>
      </c>
      <c r="AI980" s="66">
        <v>15</v>
      </c>
      <c r="AJ980" s="66" t="s">
        <v>57</v>
      </c>
      <c r="AK980" s="66" t="s">
        <v>62</v>
      </c>
      <c r="AL980" s="66" t="s">
        <v>62</v>
      </c>
      <c r="AM980" s="66" t="s">
        <v>63</v>
      </c>
      <c r="AN980" s="63" t="str">
        <f t="shared" si="132"/>
        <v>Zamora</v>
      </c>
      <c r="AO980" s="67" t="str">
        <f t="shared" si="133"/>
        <v>FALSE</v>
      </c>
      <c r="AP980" s="67" t="str">
        <f t="shared" si="134"/>
        <v>FALSE</v>
      </c>
    </row>
    <row r="981" spans="2:42" x14ac:dyDescent="0.25">
      <c r="B981" s="174">
        <v>9023</v>
      </c>
      <c r="C981" s="6" t="str">
        <f t="shared" si="126"/>
        <v>Rhone</v>
      </c>
      <c r="D981" s="4" t="s">
        <v>57</v>
      </c>
      <c r="E981" s="5" t="s">
        <v>57</v>
      </c>
      <c r="F981" s="5" t="s">
        <v>57</v>
      </c>
      <c r="G981" s="5" t="s">
        <v>2537</v>
      </c>
      <c r="H981" s="5" t="s">
        <v>2534</v>
      </c>
      <c r="I981" s="299"/>
      <c r="J981" s="346"/>
      <c r="K981" s="346"/>
      <c r="L981" s="346"/>
      <c r="M981" s="347"/>
      <c r="N981" s="1"/>
      <c r="O981" s="2"/>
      <c r="P981" s="194"/>
      <c r="Q981" s="343" t="str">
        <f t="shared" si="127"/>
        <v/>
      </c>
      <c r="R981" s="210" t="str">
        <f t="shared" si="128"/>
        <v/>
      </c>
      <c r="S981" s="211" t="str">
        <f t="shared" si="129"/>
        <v/>
      </c>
      <c r="T981" s="215"/>
      <c r="U981" s="213">
        <f t="shared" si="130"/>
        <v>0</v>
      </c>
      <c r="V981" s="217">
        <f t="shared" si="131"/>
        <v>0</v>
      </c>
      <c r="W981" s="215"/>
      <c r="X981" s="215"/>
      <c r="Y981" s="213" t="str">
        <f>IF(AB981="Y",COUNT(#REF!), "")</f>
        <v/>
      </c>
      <c r="Z981" s="32"/>
      <c r="AA981" s="66" t="s">
        <v>1774</v>
      </c>
      <c r="AB981" s="64" t="s">
        <v>72</v>
      </c>
      <c r="AC981" s="68">
        <v>49.219017999999998</v>
      </c>
      <c r="AD981" s="68">
        <v>-119.01831199999999</v>
      </c>
      <c r="AE981" s="65" t="s">
        <v>1775</v>
      </c>
      <c r="AF981" s="66">
        <v>9023</v>
      </c>
      <c r="AG981" s="66" t="s">
        <v>74</v>
      </c>
      <c r="AH981" s="66">
        <v>38</v>
      </c>
      <c r="AI981" s="66">
        <v>19</v>
      </c>
      <c r="AJ981" s="66" t="s">
        <v>57</v>
      </c>
      <c r="AK981" s="66" t="s">
        <v>62</v>
      </c>
      <c r="AL981" s="66" t="s">
        <v>57</v>
      </c>
      <c r="AM981" s="66" t="s">
        <v>63</v>
      </c>
      <c r="AN981" s="63" t="str">
        <f t="shared" si="132"/>
        <v>Rhone</v>
      </c>
      <c r="AO981" s="67" t="str">
        <f t="shared" si="133"/>
        <v>FALSE</v>
      </c>
      <c r="AP981" s="67" t="str">
        <f t="shared" si="134"/>
        <v>FALSE</v>
      </c>
    </row>
    <row r="982" spans="2:42" x14ac:dyDescent="0.25">
      <c r="B982" s="174">
        <v>9024</v>
      </c>
      <c r="C982" s="6" t="str">
        <f t="shared" si="126"/>
        <v>Westbridge</v>
      </c>
      <c r="D982" s="4" t="s">
        <v>57</v>
      </c>
      <c r="E982" s="5" t="s">
        <v>57</v>
      </c>
      <c r="F982" s="5" t="s">
        <v>62</v>
      </c>
      <c r="G982" s="5" t="s">
        <v>2537</v>
      </c>
      <c r="H982" s="5" t="s">
        <v>2534</v>
      </c>
      <c r="I982" s="299"/>
      <c r="J982" s="346"/>
      <c r="K982" s="346"/>
      <c r="L982" s="346"/>
      <c r="M982" s="347"/>
      <c r="N982" s="1"/>
      <c r="O982" s="2"/>
      <c r="P982" s="194"/>
      <c r="Q982" s="343" t="str">
        <f t="shared" si="127"/>
        <v/>
      </c>
      <c r="R982" s="210" t="str">
        <f t="shared" si="128"/>
        <v/>
      </c>
      <c r="S982" s="211" t="str">
        <f t="shared" si="129"/>
        <v/>
      </c>
      <c r="T982" s="215"/>
      <c r="U982" s="213">
        <f t="shared" si="130"/>
        <v>0</v>
      </c>
      <c r="V982" s="217">
        <f t="shared" si="131"/>
        <v>0</v>
      </c>
      <c r="W982" s="215"/>
      <c r="X982" s="215"/>
      <c r="Y982" s="213" t="str">
        <f>IF(AB982="Y",COUNT(#REF!), "")</f>
        <v/>
      </c>
      <c r="Z982" s="32"/>
      <c r="AA982" s="64" t="s">
        <v>2369</v>
      </c>
      <c r="AB982" s="66" t="s">
        <v>72</v>
      </c>
      <c r="AC982" s="65">
        <v>49.171453</v>
      </c>
      <c r="AD982" s="65">
        <v>-118.975308</v>
      </c>
      <c r="AE982" s="65" t="s">
        <v>2370</v>
      </c>
      <c r="AF982" s="64">
        <v>9024</v>
      </c>
      <c r="AG982" s="64" t="s">
        <v>74</v>
      </c>
      <c r="AH982" s="64">
        <v>51</v>
      </c>
      <c r="AI982" s="64">
        <v>33</v>
      </c>
      <c r="AJ982" s="64" t="s">
        <v>57</v>
      </c>
      <c r="AK982" s="64" t="s">
        <v>62</v>
      </c>
      <c r="AL982" s="66" t="s">
        <v>62</v>
      </c>
      <c r="AM982" s="66" t="s">
        <v>63</v>
      </c>
      <c r="AN982" s="63" t="str">
        <f t="shared" si="132"/>
        <v>Westbridge</v>
      </c>
      <c r="AO982" s="67" t="str">
        <f t="shared" si="133"/>
        <v>FALSE</v>
      </c>
      <c r="AP982" s="67" t="str">
        <f t="shared" si="134"/>
        <v>FALSE</v>
      </c>
    </row>
    <row r="983" spans="2:42" x14ac:dyDescent="0.25">
      <c r="B983" s="174">
        <v>9025</v>
      </c>
      <c r="C983" s="6" t="str">
        <f t="shared" si="126"/>
        <v>Christian Valley</v>
      </c>
      <c r="D983" s="4" t="s">
        <v>57</v>
      </c>
      <c r="E983" s="5" t="s">
        <v>57</v>
      </c>
      <c r="F983" s="5" t="s">
        <v>57</v>
      </c>
      <c r="G983" s="5" t="s">
        <v>2537</v>
      </c>
      <c r="H983" s="5" t="s">
        <v>2534</v>
      </c>
      <c r="I983" s="299"/>
      <c r="J983" s="346"/>
      <c r="K983" s="346"/>
      <c r="L983" s="346"/>
      <c r="M983" s="347"/>
      <c r="N983" s="1"/>
      <c r="O983" s="2"/>
      <c r="P983" s="194"/>
      <c r="Q983" s="343" t="str">
        <f t="shared" si="127"/>
        <v/>
      </c>
      <c r="R983" s="210" t="str">
        <f t="shared" si="128"/>
        <v/>
      </c>
      <c r="S983" s="211" t="str">
        <f t="shared" si="129"/>
        <v/>
      </c>
      <c r="T983" s="215"/>
      <c r="U983" s="213">
        <f t="shared" si="130"/>
        <v>0</v>
      </c>
      <c r="V983" s="217">
        <f t="shared" si="131"/>
        <v>0</v>
      </c>
      <c r="W983" s="215"/>
      <c r="X983" s="215"/>
      <c r="Y983" s="213" t="str">
        <f>IF(AB983="Y",COUNT(#REF!), "")</f>
        <v/>
      </c>
      <c r="Z983" s="32"/>
      <c r="AA983" s="64" t="s">
        <v>482</v>
      </c>
      <c r="AB983" s="66" t="s">
        <v>72</v>
      </c>
      <c r="AC983" s="65">
        <v>49.551273999999999</v>
      </c>
      <c r="AD983" s="65">
        <v>-118.801631</v>
      </c>
      <c r="AE983" s="65" t="s">
        <v>483</v>
      </c>
      <c r="AF983" s="64">
        <v>9025</v>
      </c>
      <c r="AG983" s="64" t="s">
        <v>74</v>
      </c>
      <c r="AH983" s="64">
        <v>5</v>
      </c>
      <c r="AI983" s="64">
        <v>4</v>
      </c>
      <c r="AJ983" s="64" t="s">
        <v>57</v>
      </c>
      <c r="AK983" s="64" t="s">
        <v>62</v>
      </c>
      <c r="AL983" s="66" t="s">
        <v>57</v>
      </c>
      <c r="AM983" s="66" t="s">
        <v>63</v>
      </c>
      <c r="AN983" s="63" t="str">
        <f t="shared" si="132"/>
        <v>Christian Valley</v>
      </c>
      <c r="AO983" s="67" t="str">
        <f t="shared" si="133"/>
        <v>FALSE</v>
      </c>
      <c r="AP983" s="67" t="str">
        <f t="shared" si="134"/>
        <v>FALSE</v>
      </c>
    </row>
    <row r="984" spans="2:42" x14ac:dyDescent="0.25">
      <c r="B984" s="174">
        <v>9026</v>
      </c>
      <c r="C984" s="6" t="str">
        <f t="shared" si="126"/>
        <v>McCulloch</v>
      </c>
      <c r="D984" s="4" t="s">
        <v>57</v>
      </c>
      <c r="E984" s="5" t="s">
        <v>57</v>
      </c>
      <c r="F984" s="5" t="s">
        <v>62</v>
      </c>
      <c r="G984" s="5" t="s">
        <v>2543</v>
      </c>
      <c r="H984" s="5" t="s">
        <v>2538</v>
      </c>
      <c r="I984" s="299"/>
      <c r="J984" s="346"/>
      <c r="K984" s="346"/>
      <c r="L984" s="346"/>
      <c r="M984" s="347"/>
      <c r="N984" s="1"/>
      <c r="O984" s="2"/>
      <c r="P984" s="194"/>
      <c r="Q984" s="343" t="str">
        <f t="shared" si="127"/>
        <v/>
      </c>
      <c r="R984" s="210" t="str">
        <f t="shared" si="128"/>
        <v/>
      </c>
      <c r="S984" s="211" t="str">
        <f t="shared" si="129"/>
        <v/>
      </c>
      <c r="T984" s="215"/>
      <c r="U984" s="213">
        <f t="shared" si="130"/>
        <v>0</v>
      </c>
      <c r="V984" s="217">
        <f t="shared" si="131"/>
        <v>0</v>
      </c>
      <c r="W984" s="215"/>
      <c r="X984" s="215"/>
      <c r="Y984" s="213" t="str">
        <f>IF(AB984="Y",COUNT(#REF!), "")</f>
        <v/>
      </c>
      <c r="Z984" s="32"/>
      <c r="AA984" s="66" t="s">
        <v>1336</v>
      </c>
      <c r="AB984" s="66" t="s">
        <v>72</v>
      </c>
      <c r="AC984" s="68">
        <v>49.794756</v>
      </c>
      <c r="AD984" s="68">
        <v>-119.190209</v>
      </c>
      <c r="AE984" s="65" t="s">
        <v>1337</v>
      </c>
      <c r="AF984" s="66">
        <v>9026</v>
      </c>
      <c r="AG984" s="66" t="s">
        <v>74</v>
      </c>
      <c r="AH984" s="66">
        <v>11</v>
      </c>
      <c r="AI984" s="66">
        <v>5</v>
      </c>
      <c r="AJ984" s="66" t="s">
        <v>57</v>
      </c>
      <c r="AK984" s="66" t="s">
        <v>62</v>
      </c>
      <c r="AL984" s="66" t="s">
        <v>57</v>
      </c>
      <c r="AM984" s="66" t="s">
        <v>63</v>
      </c>
      <c r="AN984" s="63" t="str">
        <f t="shared" si="132"/>
        <v>McCulloch</v>
      </c>
      <c r="AO984" s="67" t="str">
        <f t="shared" si="133"/>
        <v>FALSE</v>
      </c>
      <c r="AP984" s="67" t="str">
        <f t="shared" si="134"/>
        <v>FALSE</v>
      </c>
    </row>
    <row r="985" spans="2:42" x14ac:dyDescent="0.25">
      <c r="B985" s="174">
        <v>9027</v>
      </c>
      <c r="C985" s="6" t="str">
        <f t="shared" si="126"/>
        <v>Fosthall</v>
      </c>
      <c r="D985" s="4" t="s">
        <v>57</v>
      </c>
      <c r="E985" s="5" t="s">
        <v>57</v>
      </c>
      <c r="F985" s="5" t="s">
        <v>62</v>
      </c>
      <c r="G985" s="5" t="s">
        <v>2536</v>
      </c>
      <c r="H985" s="5" t="s">
        <v>2534</v>
      </c>
      <c r="I985" s="299"/>
      <c r="J985" s="346"/>
      <c r="K985" s="346"/>
      <c r="L985" s="346"/>
      <c r="M985" s="347"/>
      <c r="N985" s="1"/>
      <c r="O985" s="2"/>
      <c r="P985" s="194"/>
      <c r="Q985" s="343" t="str">
        <f t="shared" si="127"/>
        <v/>
      </c>
      <c r="R985" s="210" t="str">
        <f t="shared" si="128"/>
        <v/>
      </c>
      <c r="S985" s="211" t="str">
        <f t="shared" si="129"/>
        <v/>
      </c>
      <c r="T985" s="215"/>
      <c r="U985" s="213">
        <f t="shared" si="130"/>
        <v>0</v>
      </c>
      <c r="V985" s="217">
        <f t="shared" si="131"/>
        <v>0</v>
      </c>
      <c r="W985" s="215"/>
      <c r="X985" s="215"/>
      <c r="Y985" s="213" t="str">
        <f>IF(AB985="Y",COUNT(#REF!), "")</f>
        <v/>
      </c>
      <c r="Z985" s="32"/>
      <c r="AA985" s="64" t="s">
        <v>803</v>
      </c>
      <c r="AB985" s="64" t="s">
        <v>72</v>
      </c>
      <c r="AC985" s="65">
        <v>50.348785999999997</v>
      </c>
      <c r="AD985" s="65">
        <v>-117.935057</v>
      </c>
      <c r="AE985" s="65" t="s">
        <v>804</v>
      </c>
      <c r="AF985" s="64">
        <v>9027</v>
      </c>
      <c r="AG985" s="64" t="s">
        <v>74</v>
      </c>
      <c r="AH985" s="64">
        <v>0</v>
      </c>
      <c r="AI985" s="64">
        <v>0</v>
      </c>
      <c r="AJ985" s="64" t="s">
        <v>57</v>
      </c>
      <c r="AK985" s="64" t="s">
        <v>62</v>
      </c>
      <c r="AL985" s="66" t="s">
        <v>62</v>
      </c>
      <c r="AM985" s="66" t="s">
        <v>63</v>
      </c>
      <c r="AN985" s="63" t="str">
        <f t="shared" si="132"/>
        <v>Fosthall</v>
      </c>
      <c r="AO985" s="67" t="str">
        <f t="shared" si="133"/>
        <v>FALSE</v>
      </c>
      <c r="AP985" s="67" t="str">
        <f t="shared" si="134"/>
        <v>FALSE</v>
      </c>
    </row>
    <row r="986" spans="2:42" x14ac:dyDescent="0.25">
      <c r="B986" s="174">
        <v>9028</v>
      </c>
      <c r="C986" s="6" t="str">
        <f t="shared" si="126"/>
        <v>Retallack</v>
      </c>
      <c r="D986" s="4" t="s">
        <v>62</v>
      </c>
      <c r="E986" s="5" t="s">
        <v>62</v>
      </c>
      <c r="F986" s="5" t="s">
        <v>57</v>
      </c>
      <c r="G986" s="5" t="s">
        <v>2536</v>
      </c>
      <c r="H986" s="5" t="s">
        <v>2534</v>
      </c>
      <c r="I986" s="299"/>
      <c r="J986" s="346"/>
      <c r="K986" s="346"/>
      <c r="L986" s="346"/>
      <c r="M986" s="347"/>
      <c r="N986" s="1"/>
      <c r="O986" s="2"/>
      <c r="P986" s="194"/>
      <c r="Q986" s="343" t="str">
        <f t="shared" si="127"/>
        <v/>
      </c>
      <c r="R986" s="210" t="str">
        <f t="shared" si="128"/>
        <v/>
      </c>
      <c r="S986" s="211" t="str">
        <f t="shared" si="129"/>
        <v/>
      </c>
      <c r="T986" s="215"/>
      <c r="U986" s="213">
        <f t="shared" si="130"/>
        <v>0</v>
      </c>
      <c r="V986" s="217">
        <f t="shared" si="131"/>
        <v>0</v>
      </c>
      <c r="W986" s="215"/>
      <c r="X986" s="215"/>
      <c r="Y986" s="213" t="str">
        <f>IF(AB986="Y",COUNT(#REF!), "")</f>
        <v/>
      </c>
      <c r="Z986" s="32"/>
      <c r="AA986" s="66" t="s">
        <v>1770</v>
      </c>
      <c r="AB986" s="64" t="s">
        <v>72</v>
      </c>
      <c r="AC986" s="68">
        <v>50.041437000000002</v>
      </c>
      <c r="AD986" s="68">
        <v>-117.139516</v>
      </c>
      <c r="AE986" s="65" t="s">
        <v>1771</v>
      </c>
      <c r="AF986" s="66">
        <v>9028</v>
      </c>
      <c r="AG986" s="66" t="s">
        <v>74</v>
      </c>
      <c r="AH986" s="66">
        <v>2</v>
      </c>
      <c r="AI986" s="66">
        <v>2</v>
      </c>
      <c r="AJ986" s="66" t="s">
        <v>57</v>
      </c>
      <c r="AK986" s="66" t="s">
        <v>62</v>
      </c>
      <c r="AL986" s="66" t="s">
        <v>62</v>
      </c>
      <c r="AM986" s="66" t="s">
        <v>63</v>
      </c>
      <c r="AN986" s="63" t="str">
        <f t="shared" si="132"/>
        <v>Retallack</v>
      </c>
      <c r="AO986" s="67" t="str">
        <f t="shared" si="133"/>
        <v>FALSE</v>
      </c>
      <c r="AP986" s="67" t="str">
        <f t="shared" si="134"/>
        <v>FALSE</v>
      </c>
    </row>
    <row r="987" spans="2:42" x14ac:dyDescent="0.25">
      <c r="B987" s="174">
        <v>9029</v>
      </c>
      <c r="C987" s="6" t="str">
        <f t="shared" si="126"/>
        <v>Argenta</v>
      </c>
      <c r="D987" s="4" t="s">
        <v>62</v>
      </c>
      <c r="E987" s="5" t="s">
        <v>62</v>
      </c>
      <c r="F987" s="5" t="s">
        <v>57</v>
      </c>
      <c r="G987" s="5" t="s">
        <v>2536</v>
      </c>
      <c r="H987" s="5" t="s">
        <v>2534</v>
      </c>
      <c r="I987" s="299"/>
      <c r="J987" s="346"/>
      <c r="K987" s="346"/>
      <c r="L987" s="346"/>
      <c r="M987" s="347"/>
      <c r="N987" s="1"/>
      <c r="O987" s="2"/>
      <c r="P987" s="194"/>
      <c r="Q987" s="343" t="str">
        <f t="shared" si="127"/>
        <v/>
      </c>
      <c r="R987" s="210" t="str">
        <f t="shared" si="128"/>
        <v/>
      </c>
      <c r="S987" s="211" t="str">
        <f t="shared" si="129"/>
        <v/>
      </c>
      <c r="T987" s="215"/>
      <c r="U987" s="213">
        <f t="shared" si="130"/>
        <v>0</v>
      </c>
      <c r="V987" s="217">
        <f t="shared" si="131"/>
        <v>0</v>
      </c>
      <c r="W987" s="215"/>
      <c r="X987" s="215"/>
      <c r="Y987" s="213" t="str">
        <f>IF(AB987="Y",COUNT(#REF!), "")</f>
        <v/>
      </c>
      <c r="Z987" s="32"/>
      <c r="AA987" s="66" t="s">
        <v>152</v>
      </c>
      <c r="AB987" s="66" t="s">
        <v>72</v>
      </c>
      <c r="AC987" s="68">
        <v>50.166699000000001</v>
      </c>
      <c r="AD987" s="68">
        <v>-116.916701</v>
      </c>
      <c r="AE987" s="65" t="s">
        <v>153</v>
      </c>
      <c r="AF987" s="66">
        <v>9029</v>
      </c>
      <c r="AG987" s="66" t="s">
        <v>74</v>
      </c>
      <c r="AH987" s="66">
        <v>78</v>
      </c>
      <c r="AI987" s="66">
        <v>78</v>
      </c>
      <c r="AJ987" s="66" t="s">
        <v>57</v>
      </c>
      <c r="AK987" s="66" t="s">
        <v>62</v>
      </c>
      <c r="AL987" s="66" t="s">
        <v>57</v>
      </c>
      <c r="AM987" s="66" t="s">
        <v>63</v>
      </c>
      <c r="AN987" s="63" t="str">
        <f t="shared" si="132"/>
        <v>Argenta</v>
      </c>
      <c r="AO987" s="67" t="str">
        <f t="shared" si="133"/>
        <v>FALSE</v>
      </c>
      <c r="AP987" s="67" t="str">
        <f t="shared" si="134"/>
        <v>FALSE</v>
      </c>
    </row>
    <row r="988" spans="2:42" x14ac:dyDescent="0.25">
      <c r="B988" s="174">
        <v>9030</v>
      </c>
      <c r="C988" s="6" t="str">
        <f t="shared" si="126"/>
        <v>Shutty Bench</v>
      </c>
      <c r="D988" s="4" t="s">
        <v>62</v>
      </c>
      <c r="E988" s="5" t="s">
        <v>62</v>
      </c>
      <c r="F988" s="5" t="s">
        <v>57</v>
      </c>
      <c r="G988" s="5" t="s">
        <v>2536</v>
      </c>
      <c r="H988" s="5" t="s">
        <v>2534</v>
      </c>
      <c r="I988" s="299"/>
      <c r="J988" s="346"/>
      <c r="K988" s="346"/>
      <c r="L988" s="346"/>
      <c r="M988" s="347"/>
      <c r="N988" s="1"/>
      <c r="O988" s="2"/>
      <c r="P988" s="194"/>
      <c r="Q988" s="343" t="str">
        <f t="shared" si="127"/>
        <v/>
      </c>
      <c r="R988" s="210" t="str">
        <f t="shared" si="128"/>
        <v/>
      </c>
      <c r="S988" s="211" t="str">
        <f t="shared" si="129"/>
        <v/>
      </c>
      <c r="T988" s="215"/>
      <c r="U988" s="213">
        <f t="shared" si="130"/>
        <v>0</v>
      </c>
      <c r="V988" s="217">
        <f t="shared" si="131"/>
        <v>0</v>
      </c>
      <c r="W988" s="215"/>
      <c r="X988" s="215"/>
      <c r="Y988" s="213" t="str">
        <f>IF(AB988="Y",COUNT(#REF!), "")</f>
        <v/>
      </c>
      <c r="Z988" s="32"/>
      <c r="AA988" s="64" t="s">
        <v>1933</v>
      </c>
      <c r="AB988" s="66" t="s">
        <v>72</v>
      </c>
      <c r="AC988" s="65">
        <v>49.962867000000003</v>
      </c>
      <c r="AD988" s="65">
        <v>-116.90733299999999</v>
      </c>
      <c r="AE988" s="65" t="s">
        <v>1934</v>
      </c>
      <c r="AF988" s="64">
        <v>9030</v>
      </c>
      <c r="AG988" s="64" t="s">
        <v>74</v>
      </c>
      <c r="AH988" s="64">
        <v>52</v>
      </c>
      <c r="AI988" s="64">
        <v>43</v>
      </c>
      <c r="AJ988" s="64" t="s">
        <v>57</v>
      </c>
      <c r="AK988" s="64" t="s">
        <v>62</v>
      </c>
      <c r="AL988" s="66" t="s">
        <v>62</v>
      </c>
      <c r="AM988" s="66" t="s">
        <v>63</v>
      </c>
      <c r="AN988" s="63" t="str">
        <f t="shared" si="132"/>
        <v>Shutty Bench</v>
      </c>
      <c r="AO988" s="67" t="str">
        <f t="shared" si="133"/>
        <v>FALSE</v>
      </c>
      <c r="AP988" s="67" t="str">
        <f t="shared" si="134"/>
        <v>FALSE</v>
      </c>
    </row>
    <row r="989" spans="2:42" x14ac:dyDescent="0.25">
      <c r="B989" s="174">
        <v>9031</v>
      </c>
      <c r="C989" s="6" t="str">
        <f t="shared" si="126"/>
        <v>Sandon</v>
      </c>
      <c r="D989" s="4" t="s">
        <v>57</v>
      </c>
      <c r="E989" s="5" t="s">
        <v>57</v>
      </c>
      <c r="F989" s="5" t="s">
        <v>57</v>
      </c>
      <c r="G989" s="5" t="s">
        <v>2536</v>
      </c>
      <c r="H989" s="5" t="s">
        <v>2534</v>
      </c>
      <c r="I989" s="299"/>
      <c r="J989" s="346"/>
      <c r="K989" s="346"/>
      <c r="L989" s="346"/>
      <c r="M989" s="347"/>
      <c r="N989" s="1"/>
      <c r="O989" s="2"/>
      <c r="P989" s="194"/>
      <c r="Q989" s="343" t="str">
        <f t="shared" si="127"/>
        <v/>
      </c>
      <c r="R989" s="210" t="str">
        <f t="shared" si="128"/>
        <v/>
      </c>
      <c r="S989" s="211" t="str">
        <f t="shared" si="129"/>
        <v/>
      </c>
      <c r="T989" s="215"/>
      <c r="U989" s="213">
        <f t="shared" si="130"/>
        <v>0</v>
      </c>
      <c r="V989" s="217">
        <f t="shared" si="131"/>
        <v>0</v>
      </c>
      <c r="W989" s="215"/>
      <c r="X989" s="215"/>
      <c r="Y989" s="213" t="str">
        <f>IF(AB989="Y",COUNT(#REF!), "")</f>
        <v/>
      </c>
      <c r="Z989" s="32"/>
      <c r="AA989" s="66" t="s">
        <v>1849</v>
      </c>
      <c r="AB989" s="66" t="s">
        <v>72</v>
      </c>
      <c r="AC989" s="68">
        <v>49.9833</v>
      </c>
      <c r="AD989" s="68">
        <v>-117.233299</v>
      </c>
      <c r="AE989" s="65" t="s">
        <v>1850</v>
      </c>
      <c r="AF989" s="66">
        <v>9031</v>
      </c>
      <c r="AG989" s="66" t="s">
        <v>74</v>
      </c>
      <c r="AH989" s="66">
        <v>0</v>
      </c>
      <c r="AI989" s="66">
        <v>0</v>
      </c>
      <c r="AJ989" s="66" t="s">
        <v>57</v>
      </c>
      <c r="AK989" s="66" t="s">
        <v>62</v>
      </c>
      <c r="AL989" s="66" t="s">
        <v>57</v>
      </c>
      <c r="AM989" s="66" t="s">
        <v>63</v>
      </c>
      <c r="AN989" s="63" t="str">
        <f t="shared" si="132"/>
        <v>Sandon</v>
      </c>
      <c r="AO989" s="67" t="str">
        <f t="shared" si="133"/>
        <v>FALSE</v>
      </c>
      <c r="AP989" s="67" t="str">
        <f t="shared" si="134"/>
        <v>FALSE</v>
      </c>
    </row>
    <row r="990" spans="2:42" x14ac:dyDescent="0.25">
      <c r="B990" s="174">
        <v>9032</v>
      </c>
      <c r="C990" s="6" t="str">
        <f t="shared" si="126"/>
        <v>Johnsons Landing</v>
      </c>
      <c r="D990" s="4" t="s">
        <v>62</v>
      </c>
      <c r="E990" s="5" t="s">
        <v>62</v>
      </c>
      <c r="F990" s="5" t="s">
        <v>57</v>
      </c>
      <c r="G990" s="5" t="s">
        <v>2536</v>
      </c>
      <c r="H990" s="5" t="s">
        <v>2534</v>
      </c>
      <c r="I990" s="299"/>
      <c r="J990" s="346"/>
      <c r="K990" s="346"/>
      <c r="L990" s="346"/>
      <c r="M990" s="347"/>
      <c r="N990" s="1"/>
      <c r="O990" s="2"/>
      <c r="P990" s="194"/>
      <c r="Q990" s="343" t="str">
        <f t="shared" si="127"/>
        <v/>
      </c>
      <c r="R990" s="210" t="str">
        <f t="shared" si="128"/>
        <v/>
      </c>
      <c r="S990" s="211" t="str">
        <f t="shared" si="129"/>
        <v/>
      </c>
      <c r="T990" s="215"/>
      <c r="U990" s="213">
        <f t="shared" si="130"/>
        <v>0</v>
      </c>
      <c r="V990" s="217">
        <f t="shared" si="131"/>
        <v>0</v>
      </c>
      <c r="W990" s="215"/>
      <c r="X990" s="215"/>
      <c r="Y990" s="213" t="str">
        <f>IF(AB990="Y",COUNT(#REF!), "")</f>
        <v/>
      </c>
      <c r="Z990" s="32"/>
      <c r="AA990" s="66" t="s">
        <v>1041</v>
      </c>
      <c r="AB990" s="66" t="s">
        <v>72</v>
      </c>
      <c r="AC990" s="68">
        <v>50.083300000000001</v>
      </c>
      <c r="AD990" s="68">
        <v>-116.88330000000001</v>
      </c>
      <c r="AE990" s="65" t="s">
        <v>1042</v>
      </c>
      <c r="AF990" s="66">
        <v>9032</v>
      </c>
      <c r="AG990" s="66" t="s">
        <v>74</v>
      </c>
      <c r="AH990" s="66">
        <v>69</v>
      </c>
      <c r="AI990" s="66">
        <v>69</v>
      </c>
      <c r="AJ990" s="66" t="s">
        <v>57</v>
      </c>
      <c r="AK990" s="66" t="s">
        <v>62</v>
      </c>
      <c r="AL990" s="66" t="s">
        <v>62</v>
      </c>
      <c r="AM990" s="66" t="s">
        <v>63</v>
      </c>
      <c r="AN990" s="63" t="str">
        <f t="shared" si="132"/>
        <v>Johnsons Landing</v>
      </c>
      <c r="AO990" s="67" t="str">
        <f t="shared" si="133"/>
        <v>FALSE</v>
      </c>
      <c r="AP990" s="67" t="str">
        <f t="shared" si="134"/>
        <v>FALSE</v>
      </c>
    </row>
    <row r="991" spans="2:42" x14ac:dyDescent="0.25">
      <c r="B991" s="174">
        <v>9033</v>
      </c>
      <c r="C991" s="6" t="str">
        <f t="shared" si="126"/>
        <v>Birchdale</v>
      </c>
      <c r="D991" s="4" t="s">
        <v>57</v>
      </c>
      <c r="E991" s="5" t="s">
        <v>57</v>
      </c>
      <c r="F991" s="5" t="s">
        <v>57</v>
      </c>
      <c r="G991" s="5" t="s">
        <v>2536</v>
      </c>
      <c r="H991" s="5" t="s">
        <v>2534</v>
      </c>
      <c r="I991" s="299"/>
      <c r="J991" s="346"/>
      <c r="K991" s="346"/>
      <c r="L991" s="346"/>
      <c r="M991" s="347"/>
      <c r="N991" s="1"/>
      <c r="O991" s="2"/>
      <c r="P991" s="194"/>
      <c r="Q991" s="343" t="str">
        <f t="shared" si="127"/>
        <v/>
      </c>
      <c r="R991" s="210" t="str">
        <f t="shared" si="128"/>
        <v/>
      </c>
      <c r="S991" s="211" t="str">
        <f t="shared" si="129"/>
        <v/>
      </c>
      <c r="T991" s="215"/>
      <c r="U991" s="213">
        <f t="shared" si="130"/>
        <v>0</v>
      </c>
      <c r="V991" s="217">
        <f t="shared" si="131"/>
        <v>0</v>
      </c>
      <c r="W991" s="215"/>
      <c r="X991" s="215"/>
      <c r="Y991" s="213" t="str">
        <f>IF(AB991="Y",COUNT(#REF!), "")</f>
        <v/>
      </c>
      <c r="Z991" s="32"/>
      <c r="AA991" s="66" t="s">
        <v>246</v>
      </c>
      <c r="AB991" s="66" t="s">
        <v>72</v>
      </c>
      <c r="AC991" s="68">
        <v>50.034395000000004</v>
      </c>
      <c r="AD991" s="68">
        <v>-116.87351700000001</v>
      </c>
      <c r="AE991" s="65" t="s">
        <v>247</v>
      </c>
      <c r="AF991" s="66">
        <v>9033</v>
      </c>
      <c r="AG991" s="66" t="s">
        <v>74</v>
      </c>
      <c r="AH991" s="66">
        <v>33</v>
      </c>
      <c r="AI991" s="66">
        <v>39</v>
      </c>
      <c r="AJ991" s="66" t="s">
        <v>62</v>
      </c>
      <c r="AK991" s="66" t="s">
        <v>57</v>
      </c>
      <c r="AL991" s="66" t="s">
        <v>57</v>
      </c>
      <c r="AM991" s="66" t="s">
        <v>63</v>
      </c>
      <c r="AN991" s="63" t="str">
        <f t="shared" si="132"/>
        <v>Birchdale</v>
      </c>
      <c r="AO991" s="67" t="str">
        <f t="shared" si="133"/>
        <v>FALSE</v>
      </c>
      <c r="AP991" s="67" t="str">
        <f t="shared" si="134"/>
        <v>FALSE</v>
      </c>
    </row>
    <row r="992" spans="2:42" x14ac:dyDescent="0.25">
      <c r="B992" s="174">
        <v>9034</v>
      </c>
      <c r="C992" s="6" t="str">
        <f t="shared" si="126"/>
        <v>Mirror Lake</v>
      </c>
      <c r="D992" s="4" t="s">
        <v>62</v>
      </c>
      <c r="E992" s="5" t="s">
        <v>62</v>
      </c>
      <c r="F992" s="5" t="s">
        <v>62</v>
      </c>
      <c r="G992" s="5" t="s">
        <v>2536</v>
      </c>
      <c r="H992" s="5" t="s">
        <v>2534</v>
      </c>
      <c r="I992" s="299"/>
      <c r="J992" s="346"/>
      <c r="K992" s="346"/>
      <c r="L992" s="346"/>
      <c r="M992" s="347"/>
      <c r="N992" s="1"/>
      <c r="O992" s="2"/>
      <c r="P992" s="194"/>
      <c r="Q992" s="343" t="str">
        <f t="shared" si="127"/>
        <v/>
      </c>
      <c r="R992" s="210" t="str">
        <f t="shared" si="128"/>
        <v/>
      </c>
      <c r="S992" s="211" t="str">
        <f t="shared" si="129"/>
        <v/>
      </c>
      <c r="T992" s="215"/>
      <c r="U992" s="213">
        <f t="shared" si="130"/>
        <v>0</v>
      </c>
      <c r="V992" s="217">
        <f t="shared" si="131"/>
        <v>0</v>
      </c>
      <c r="W992" s="215"/>
      <c r="X992" s="215"/>
      <c r="Y992" s="213" t="str">
        <f>IF(AB992="Y",COUNT(#REF!), "")</f>
        <v/>
      </c>
      <c r="Z992" s="32"/>
      <c r="AA992" s="64" t="s">
        <v>1386</v>
      </c>
      <c r="AB992" s="64" t="s">
        <v>72</v>
      </c>
      <c r="AC992" s="65">
        <v>49.882899999999999</v>
      </c>
      <c r="AD992" s="65">
        <v>-116.901729</v>
      </c>
      <c r="AE992" s="65" t="s">
        <v>1387</v>
      </c>
      <c r="AF992" s="64">
        <v>9034</v>
      </c>
      <c r="AG992" s="64" t="s">
        <v>74</v>
      </c>
      <c r="AH992" s="64">
        <v>189</v>
      </c>
      <c r="AI992" s="64">
        <v>131</v>
      </c>
      <c r="AJ992" s="64" t="s">
        <v>57</v>
      </c>
      <c r="AK992" s="64" t="s">
        <v>57</v>
      </c>
      <c r="AL992" s="66" t="s">
        <v>57</v>
      </c>
      <c r="AM992" s="66" t="s">
        <v>63</v>
      </c>
      <c r="AN992" s="63" t="str">
        <f t="shared" si="132"/>
        <v>Mirror Lake</v>
      </c>
      <c r="AO992" s="67" t="str">
        <f t="shared" si="133"/>
        <v>FALSE</v>
      </c>
      <c r="AP992" s="67" t="str">
        <f t="shared" si="134"/>
        <v>FALSE</v>
      </c>
    </row>
    <row r="993" spans="2:42" x14ac:dyDescent="0.25">
      <c r="B993" s="174">
        <v>9035</v>
      </c>
      <c r="C993" s="6" t="str">
        <f t="shared" si="126"/>
        <v>Kootenay Bay</v>
      </c>
      <c r="D993" s="4" t="s">
        <v>57</v>
      </c>
      <c r="E993" s="5" t="s">
        <v>62</v>
      </c>
      <c r="F993" s="5" t="s">
        <v>62</v>
      </c>
      <c r="G993" s="5" t="s">
        <v>2536</v>
      </c>
      <c r="H993" s="5" t="s">
        <v>2534</v>
      </c>
      <c r="I993" s="299"/>
      <c r="J993" s="346"/>
      <c r="K993" s="346"/>
      <c r="L993" s="346"/>
      <c r="M993" s="347"/>
      <c r="N993" s="1"/>
      <c r="O993" s="2"/>
      <c r="P993" s="194"/>
      <c r="Q993" s="343" t="str">
        <f t="shared" si="127"/>
        <v/>
      </c>
      <c r="R993" s="210" t="str">
        <f t="shared" si="128"/>
        <v/>
      </c>
      <c r="S993" s="211" t="str">
        <f t="shared" si="129"/>
        <v/>
      </c>
      <c r="T993" s="215"/>
      <c r="U993" s="213">
        <f t="shared" si="130"/>
        <v>0</v>
      </c>
      <c r="V993" s="217">
        <f t="shared" si="131"/>
        <v>0</v>
      </c>
      <c r="W993" s="215"/>
      <c r="X993" s="215"/>
      <c r="Y993" s="213" t="str">
        <f>IF(AB993="Y",COUNT(#REF!), "")</f>
        <v/>
      </c>
      <c r="Z993" s="32"/>
      <c r="AA993" s="64" t="s">
        <v>1129</v>
      </c>
      <c r="AB993" s="64" t="s">
        <v>72</v>
      </c>
      <c r="AC993" s="65">
        <v>49.684851000000002</v>
      </c>
      <c r="AD993" s="65">
        <v>-116.866411</v>
      </c>
      <c r="AE993" s="65" t="s">
        <v>1130</v>
      </c>
      <c r="AF993" s="64">
        <v>9035</v>
      </c>
      <c r="AG993" s="64" t="s">
        <v>74</v>
      </c>
      <c r="AH993" s="64">
        <v>294</v>
      </c>
      <c r="AI993" s="64">
        <v>207</v>
      </c>
      <c r="AJ993" s="64" t="s">
        <v>57</v>
      </c>
      <c r="AK993" s="64" t="s">
        <v>62</v>
      </c>
      <c r="AL993" s="66" t="s">
        <v>62</v>
      </c>
      <c r="AM993" s="66" t="s">
        <v>63</v>
      </c>
      <c r="AN993" s="63" t="str">
        <f t="shared" si="132"/>
        <v>Kootenay Bay</v>
      </c>
      <c r="AO993" s="67" t="str">
        <f t="shared" si="133"/>
        <v>FALSE</v>
      </c>
      <c r="AP993" s="67" t="str">
        <f t="shared" si="134"/>
        <v>FALSE</v>
      </c>
    </row>
    <row r="994" spans="2:42" x14ac:dyDescent="0.25">
      <c r="B994" s="174">
        <v>9036</v>
      </c>
      <c r="C994" s="6" t="str">
        <f t="shared" ref="C994:C1057" si="135">HYPERLINK(AE994,AN994)</f>
        <v>Gray Creek</v>
      </c>
      <c r="D994" s="4" t="s">
        <v>57</v>
      </c>
      <c r="E994" s="5" t="s">
        <v>62</v>
      </c>
      <c r="F994" s="5" t="s">
        <v>62</v>
      </c>
      <c r="G994" s="5" t="s">
        <v>2536</v>
      </c>
      <c r="H994" s="5" t="s">
        <v>2534</v>
      </c>
      <c r="I994" s="299"/>
      <c r="J994" s="346"/>
      <c r="K994" s="346"/>
      <c r="L994" s="346"/>
      <c r="M994" s="347"/>
      <c r="N994" s="1"/>
      <c r="O994" s="2"/>
      <c r="P994" s="194"/>
      <c r="Q994" s="343" t="str">
        <f t="shared" ref="Q994:Q1057" si="136">IF(L994="","",
IF(SUM((J994*L994)/M994)&lt;=N994,"Sufficient Capacity",
IF(SUM((J994*L994)/M994)&gt;N994,"Not Enough Capacity","Error")))</f>
        <v/>
      </c>
      <c r="R994" s="210" t="str">
        <f t="shared" ref="R994:R1057" si="137">IF(OR(ISBLANK(J994),ISBLANK(L994),ISBLANK(M994)), "",(J994*L994/M994))</f>
        <v/>
      </c>
      <c r="S994" s="211" t="str">
        <f t="shared" ref="S994:S1057" si="138">IF(AND(COUNT(N994,R994)=2, OR($O$10="Last-Mile", $O$10="Transport &amp; Last-Mile")), N994-R994, "")</f>
        <v/>
      </c>
      <c r="T994" s="215"/>
      <c r="U994" s="213">
        <f t="shared" ref="U994:U1057" si="139">IF(AND(AB994="Y",I994&lt;&gt;""),1,0)</f>
        <v>0</v>
      </c>
      <c r="V994" s="217">
        <f t="shared" ref="V994:V1057" si="140">IF(AND(AB994="Y",I994="Last-Mile &amp; Transport"),1,0)</f>
        <v>0</v>
      </c>
      <c r="W994" s="215"/>
      <c r="X994" s="215"/>
      <c r="Y994" s="213" t="str">
        <f>IF(AB994="Y",COUNT(#REF!), "")</f>
        <v/>
      </c>
      <c r="Z994" s="32"/>
      <c r="AA994" s="66" t="s">
        <v>901</v>
      </c>
      <c r="AB994" s="66" t="s">
        <v>72</v>
      </c>
      <c r="AC994" s="68">
        <v>49.633299999999998</v>
      </c>
      <c r="AD994" s="68">
        <v>-116.783299</v>
      </c>
      <c r="AE994" s="65" t="s">
        <v>902</v>
      </c>
      <c r="AF994" s="66">
        <v>9036</v>
      </c>
      <c r="AG994" s="66" t="s">
        <v>74</v>
      </c>
      <c r="AH994" s="66">
        <v>122</v>
      </c>
      <c r="AI994" s="66">
        <v>140</v>
      </c>
      <c r="AJ994" s="66" t="s">
        <v>57</v>
      </c>
      <c r="AK994" s="66" t="s">
        <v>62</v>
      </c>
      <c r="AL994" s="66" t="s">
        <v>62</v>
      </c>
      <c r="AM994" s="66" t="s">
        <v>63</v>
      </c>
      <c r="AN994" s="63" t="str">
        <f t="shared" ref="AN994:AN1057" si="141">IF(AB994="Y", CONCATENATE(AA994,"*"), AA994)</f>
        <v>Gray Creek</v>
      </c>
      <c r="AO994" s="67" t="str">
        <f t="shared" ref="AO994:AO1057" si="142">IF(I994="Last-Mile","TRUE",IF(I994="Transport &amp; Last-Mile","TRUE","FALSE"))</f>
        <v>FALSE</v>
      </c>
      <c r="AP994" s="67" t="str">
        <f t="shared" ref="AP994:AP1057" si="143">IF(I994="Transport","TRUE",IF(I994="Transport &amp; Last-Mile","TRUE","FALSE"))</f>
        <v>FALSE</v>
      </c>
    </row>
    <row r="995" spans="2:42" x14ac:dyDescent="0.25">
      <c r="B995" s="174">
        <v>9037</v>
      </c>
      <c r="C995" s="6" t="str">
        <f t="shared" si="135"/>
        <v>Hall</v>
      </c>
      <c r="D995" s="4" t="s">
        <v>57</v>
      </c>
      <c r="E995" s="5" t="s">
        <v>57</v>
      </c>
      <c r="F995" s="5" t="s">
        <v>62</v>
      </c>
      <c r="G995" s="5" t="s">
        <v>2536</v>
      </c>
      <c r="H995" s="5" t="s">
        <v>2534</v>
      </c>
      <c r="I995" s="299"/>
      <c r="J995" s="346"/>
      <c r="K995" s="346"/>
      <c r="L995" s="346"/>
      <c r="M995" s="347"/>
      <c r="N995" s="1"/>
      <c r="O995" s="2"/>
      <c r="P995" s="194"/>
      <c r="Q995" s="343" t="str">
        <f t="shared" si="136"/>
        <v/>
      </c>
      <c r="R995" s="210" t="str">
        <f t="shared" si="137"/>
        <v/>
      </c>
      <c r="S995" s="211" t="str">
        <f t="shared" si="138"/>
        <v/>
      </c>
      <c r="T995" s="215"/>
      <c r="U995" s="213">
        <f t="shared" si="139"/>
        <v>0</v>
      </c>
      <c r="V995" s="217">
        <f t="shared" si="140"/>
        <v>0</v>
      </c>
      <c r="W995" s="215"/>
      <c r="X995" s="215"/>
      <c r="Y995" s="213" t="str">
        <f>IF(AB995="Y",COUNT(#REF!), "")</f>
        <v/>
      </c>
      <c r="Z995" s="32"/>
      <c r="AA995" s="64" t="s">
        <v>927</v>
      </c>
      <c r="AB995" s="64" t="s">
        <v>72</v>
      </c>
      <c r="AC995" s="65">
        <v>49.373975000000002</v>
      </c>
      <c r="AD995" s="65">
        <v>-117.24261</v>
      </c>
      <c r="AE995" s="65" t="s">
        <v>928</v>
      </c>
      <c r="AF995" s="64">
        <v>9037</v>
      </c>
      <c r="AG995" s="64" t="s">
        <v>74</v>
      </c>
      <c r="AH995" s="64">
        <v>63</v>
      </c>
      <c r="AI995" s="64">
        <v>30</v>
      </c>
      <c r="AJ995" s="64" t="s">
        <v>57</v>
      </c>
      <c r="AK995" s="64" t="s">
        <v>62</v>
      </c>
      <c r="AL995" s="66" t="s">
        <v>62</v>
      </c>
      <c r="AM995" s="66" t="s">
        <v>63</v>
      </c>
      <c r="AN995" s="63" t="str">
        <f t="shared" si="141"/>
        <v>Hall</v>
      </c>
      <c r="AO995" s="67" t="str">
        <f t="shared" si="142"/>
        <v>FALSE</v>
      </c>
      <c r="AP995" s="67" t="str">
        <f t="shared" si="143"/>
        <v>FALSE</v>
      </c>
    </row>
    <row r="996" spans="2:42" x14ac:dyDescent="0.25">
      <c r="B996" s="174">
        <v>9038</v>
      </c>
      <c r="C996" s="6" t="str">
        <f t="shared" si="135"/>
        <v>Erie</v>
      </c>
      <c r="D996" s="4" t="s">
        <v>57</v>
      </c>
      <c r="E996" s="5" t="s">
        <v>62</v>
      </c>
      <c r="F996" s="5" t="s">
        <v>57</v>
      </c>
      <c r="G996" s="5" t="s">
        <v>2536</v>
      </c>
      <c r="H996" s="5" t="s">
        <v>2534</v>
      </c>
      <c r="I996" s="299"/>
      <c r="J996" s="346"/>
      <c r="K996" s="346"/>
      <c r="L996" s="346"/>
      <c r="M996" s="347"/>
      <c r="N996" s="1"/>
      <c r="O996" s="2"/>
      <c r="P996" s="194"/>
      <c r="Q996" s="343" t="str">
        <f t="shared" si="136"/>
        <v/>
      </c>
      <c r="R996" s="210" t="str">
        <f t="shared" si="137"/>
        <v/>
      </c>
      <c r="S996" s="211" t="str">
        <f t="shared" si="138"/>
        <v/>
      </c>
      <c r="T996" s="215"/>
      <c r="U996" s="213">
        <f t="shared" si="139"/>
        <v>0</v>
      </c>
      <c r="V996" s="217">
        <f t="shared" si="140"/>
        <v>0</v>
      </c>
      <c r="W996" s="215"/>
      <c r="X996" s="215"/>
      <c r="Y996" s="213" t="str">
        <f>IF(AB996="Y",COUNT(#REF!), "")</f>
        <v/>
      </c>
      <c r="Z996" s="32"/>
      <c r="AA996" s="66" t="s">
        <v>729</v>
      </c>
      <c r="AB996" s="66" t="s">
        <v>72</v>
      </c>
      <c r="AC996" s="68">
        <v>49.191206999999999</v>
      </c>
      <c r="AD996" s="68">
        <v>-117.33738700000001</v>
      </c>
      <c r="AE996" s="65" t="s">
        <v>730</v>
      </c>
      <c r="AF996" s="66">
        <v>9038</v>
      </c>
      <c r="AG996" s="66" t="s">
        <v>74</v>
      </c>
      <c r="AH996" s="66">
        <v>289</v>
      </c>
      <c r="AI996" s="66">
        <v>162</v>
      </c>
      <c r="AJ996" s="66" t="s">
        <v>57</v>
      </c>
      <c r="AK996" s="66" t="s">
        <v>62</v>
      </c>
      <c r="AL996" s="66" t="s">
        <v>57</v>
      </c>
      <c r="AM996" s="66" t="s">
        <v>63</v>
      </c>
      <c r="AN996" s="63" t="str">
        <f t="shared" si="141"/>
        <v>Erie</v>
      </c>
      <c r="AO996" s="67" t="str">
        <f t="shared" si="142"/>
        <v>FALSE</v>
      </c>
      <c r="AP996" s="67" t="str">
        <f t="shared" si="143"/>
        <v>FALSE</v>
      </c>
    </row>
    <row r="997" spans="2:42" x14ac:dyDescent="0.25">
      <c r="B997" s="174">
        <v>9039</v>
      </c>
      <c r="C997" s="6" t="str">
        <f t="shared" si="135"/>
        <v>Meadows</v>
      </c>
      <c r="D997" s="4" t="s">
        <v>57</v>
      </c>
      <c r="E997" s="5" t="s">
        <v>62</v>
      </c>
      <c r="F997" s="5" t="s">
        <v>57</v>
      </c>
      <c r="G997" s="5" t="s">
        <v>2536</v>
      </c>
      <c r="H997" s="5" t="s">
        <v>2534</v>
      </c>
      <c r="I997" s="299"/>
      <c r="J997" s="346"/>
      <c r="K997" s="346"/>
      <c r="L997" s="346"/>
      <c r="M997" s="347"/>
      <c r="N997" s="1"/>
      <c r="O997" s="2"/>
      <c r="P997" s="194"/>
      <c r="Q997" s="343" t="str">
        <f t="shared" si="136"/>
        <v/>
      </c>
      <c r="R997" s="210" t="str">
        <f t="shared" si="137"/>
        <v/>
      </c>
      <c r="S997" s="211" t="str">
        <f t="shared" si="138"/>
        <v/>
      </c>
      <c r="T997" s="215"/>
      <c r="U997" s="213">
        <f t="shared" si="139"/>
        <v>0</v>
      </c>
      <c r="V997" s="217">
        <f t="shared" si="140"/>
        <v>0</v>
      </c>
      <c r="W997" s="215"/>
      <c r="X997" s="215"/>
      <c r="Y997" s="213" t="str">
        <f>IF(AB997="Y",COUNT(#REF!), "")</f>
        <v/>
      </c>
      <c r="Z997" s="32"/>
      <c r="AA997" s="66" t="s">
        <v>1356</v>
      </c>
      <c r="AB997" s="64" t="s">
        <v>72</v>
      </c>
      <c r="AC997" s="68">
        <v>49.185901999999999</v>
      </c>
      <c r="AD997" s="68">
        <v>-117.39550199999999</v>
      </c>
      <c r="AE997" s="65" t="s">
        <v>1357</v>
      </c>
      <c r="AF997" s="66">
        <v>9039</v>
      </c>
      <c r="AG997" s="66" t="s">
        <v>74</v>
      </c>
      <c r="AH997" s="66">
        <v>46</v>
      </c>
      <c r="AI997" s="66">
        <v>27</v>
      </c>
      <c r="AJ997" s="66" t="s">
        <v>57</v>
      </c>
      <c r="AK997" s="66" t="s">
        <v>62</v>
      </c>
      <c r="AL997" s="66" t="s">
        <v>62</v>
      </c>
      <c r="AM997" s="66" t="s">
        <v>63</v>
      </c>
      <c r="AN997" s="63" t="str">
        <f t="shared" si="141"/>
        <v>Meadows</v>
      </c>
      <c r="AO997" s="67" t="str">
        <f t="shared" si="142"/>
        <v>FALSE</v>
      </c>
      <c r="AP997" s="67" t="str">
        <f t="shared" si="143"/>
        <v>FALSE</v>
      </c>
    </row>
    <row r="998" spans="2:42" x14ac:dyDescent="0.25">
      <c r="B998" s="174">
        <v>9040</v>
      </c>
      <c r="C998" s="6" t="str">
        <f t="shared" si="135"/>
        <v>Jersey</v>
      </c>
      <c r="D998" s="4" t="s">
        <v>57</v>
      </c>
      <c r="E998" s="5" t="s">
        <v>62</v>
      </c>
      <c r="F998" s="5" t="s">
        <v>62</v>
      </c>
      <c r="G998" s="5" t="s">
        <v>2536</v>
      </c>
      <c r="H998" s="5" t="s">
        <v>2534</v>
      </c>
      <c r="I998" s="299"/>
      <c r="J998" s="346"/>
      <c r="K998" s="346"/>
      <c r="L998" s="346"/>
      <c r="M998" s="347"/>
      <c r="N998" s="1"/>
      <c r="O998" s="2"/>
      <c r="P998" s="194"/>
      <c r="Q998" s="343" t="str">
        <f t="shared" si="136"/>
        <v/>
      </c>
      <c r="R998" s="210" t="str">
        <f t="shared" si="137"/>
        <v/>
      </c>
      <c r="S998" s="211" t="str">
        <f t="shared" si="138"/>
        <v/>
      </c>
      <c r="T998" s="215"/>
      <c r="U998" s="213">
        <f t="shared" si="139"/>
        <v>0</v>
      </c>
      <c r="V998" s="217">
        <f t="shared" si="140"/>
        <v>0</v>
      </c>
      <c r="W998" s="215"/>
      <c r="X998" s="215"/>
      <c r="Y998" s="213" t="str">
        <f>IF(AB998="Y",COUNT(#REF!), "")</f>
        <v/>
      </c>
      <c r="Z998" s="32"/>
      <c r="AA998" s="64" t="s">
        <v>1039</v>
      </c>
      <c r="AB998" s="64" t="s">
        <v>72</v>
      </c>
      <c r="AC998" s="65">
        <v>49.1</v>
      </c>
      <c r="AD998" s="65">
        <v>-117.233301</v>
      </c>
      <c r="AE998" s="65" t="s">
        <v>1040</v>
      </c>
      <c r="AF998" s="64">
        <v>9040</v>
      </c>
      <c r="AG998" s="64" t="s">
        <v>74</v>
      </c>
      <c r="AH998" s="64">
        <v>22</v>
      </c>
      <c r="AI998" s="64">
        <v>18</v>
      </c>
      <c r="AJ998" s="64" t="s">
        <v>57</v>
      </c>
      <c r="AK998" s="64" t="s">
        <v>62</v>
      </c>
      <c r="AL998" s="66" t="s">
        <v>57</v>
      </c>
      <c r="AM998" s="66" t="s">
        <v>63</v>
      </c>
      <c r="AN998" s="63" t="str">
        <f t="shared" si="141"/>
        <v>Jersey</v>
      </c>
      <c r="AO998" s="67" t="str">
        <f t="shared" si="142"/>
        <v>FALSE</v>
      </c>
      <c r="AP998" s="67" t="str">
        <f t="shared" si="143"/>
        <v>FALSE</v>
      </c>
    </row>
    <row r="999" spans="2:42" x14ac:dyDescent="0.25">
      <c r="B999" s="174">
        <v>9041</v>
      </c>
      <c r="C999" s="6" t="str">
        <f t="shared" si="135"/>
        <v>Kingsgate</v>
      </c>
      <c r="D999" s="4" t="s">
        <v>57</v>
      </c>
      <c r="E999" s="5" t="s">
        <v>62</v>
      </c>
      <c r="F999" s="5" t="s">
        <v>57</v>
      </c>
      <c r="G999" s="5" t="s">
        <v>2536</v>
      </c>
      <c r="H999" s="5" t="s">
        <v>2534</v>
      </c>
      <c r="I999" s="299"/>
      <c r="J999" s="346"/>
      <c r="K999" s="346"/>
      <c r="L999" s="346"/>
      <c r="M999" s="347"/>
      <c r="N999" s="1"/>
      <c r="O999" s="2"/>
      <c r="P999" s="194"/>
      <c r="Q999" s="343" t="str">
        <f t="shared" si="136"/>
        <v/>
      </c>
      <c r="R999" s="210" t="str">
        <f t="shared" si="137"/>
        <v/>
      </c>
      <c r="S999" s="211" t="str">
        <f t="shared" si="138"/>
        <v/>
      </c>
      <c r="T999" s="215"/>
      <c r="U999" s="213">
        <f t="shared" si="139"/>
        <v>0</v>
      </c>
      <c r="V999" s="217">
        <f t="shared" si="140"/>
        <v>0</v>
      </c>
      <c r="W999" s="215"/>
      <c r="X999" s="215"/>
      <c r="Y999" s="213" t="str">
        <f>IF(AB999="Y",COUNT(#REF!), "")</f>
        <v/>
      </c>
      <c r="Z999" s="32"/>
      <c r="AA999" s="66" t="s">
        <v>1092</v>
      </c>
      <c r="AB999" s="64" t="s">
        <v>72</v>
      </c>
      <c r="AC999" s="68">
        <v>49.002431000000001</v>
      </c>
      <c r="AD999" s="68">
        <v>-116.178028</v>
      </c>
      <c r="AE999" s="65" t="s">
        <v>1093</v>
      </c>
      <c r="AF999" s="66">
        <v>9041</v>
      </c>
      <c r="AG999" s="66" t="s">
        <v>74</v>
      </c>
      <c r="AH999" s="66">
        <v>98</v>
      </c>
      <c r="AI999" s="66">
        <v>47</v>
      </c>
      <c r="AJ999" s="66" t="s">
        <v>57</v>
      </c>
      <c r="AK999" s="66" t="s">
        <v>62</v>
      </c>
      <c r="AL999" s="66" t="s">
        <v>62</v>
      </c>
      <c r="AM999" s="66" t="s">
        <v>63</v>
      </c>
      <c r="AN999" s="63" t="str">
        <f t="shared" si="141"/>
        <v>Kingsgate</v>
      </c>
      <c r="AO999" s="67" t="str">
        <f t="shared" si="142"/>
        <v>FALSE</v>
      </c>
      <c r="AP999" s="67" t="str">
        <f t="shared" si="143"/>
        <v>FALSE</v>
      </c>
    </row>
    <row r="1000" spans="2:42" x14ac:dyDescent="0.25">
      <c r="B1000" s="174">
        <v>9042</v>
      </c>
      <c r="C1000" s="6" t="str">
        <f t="shared" si="135"/>
        <v>Lumberton</v>
      </c>
      <c r="D1000" s="4" t="s">
        <v>57</v>
      </c>
      <c r="E1000" s="5" t="s">
        <v>57</v>
      </c>
      <c r="F1000" s="5" t="s">
        <v>62</v>
      </c>
      <c r="G1000" s="5" t="s">
        <v>2535</v>
      </c>
      <c r="H1000" s="5" t="s">
        <v>2534</v>
      </c>
      <c r="I1000" s="299"/>
      <c r="J1000" s="346"/>
      <c r="K1000" s="346"/>
      <c r="L1000" s="346"/>
      <c r="M1000" s="347"/>
      <c r="N1000" s="1"/>
      <c r="O1000" s="2"/>
      <c r="P1000" s="194"/>
      <c r="Q1000" s="343" t="str">
        <f t="shared" si="136"/>
        <v/>
      </c>
      <c r="R1000" s="210" t="str">
        <f t="shared" si="137"/>
        <v/>
      </c>
      <c r="S1000" s="211" t="str">
        <f t="shared" si="138"/>
        <v/>
      </c>
      <c r="T1000" s="215"/>
      <c r="U1000" s="213">
        <f t="shared" si="139"/>
        <v>0</v>
      </c>
      <c r="V1000" s="217">
        <f t="shared" si="140"/>
        <v>0</v>
      </c>
      <c r="W1000" s="215"/>
      <c r="X1000" s="215"/>
      <c r="Y1000" s="213" t="str">
        <f>IF(AB1000="Y",COUNT(#REF!), "")</f>
        <v/>
      </c>
      <c r="Z1000" s="32"/>
      <c r="AA1000" s="66" t="s">
        <v>1258</v>
      </c>
      <c r="AB1000" s="64" t="s">
        <v>72</v>
      </c>
      <c r="AC1000" s="68">
        <v>49.423791999999999</v>
      </c>
      <c r="AD1000" s="68">
        <v>-115.87680899999999</v>
      </c>
      <c r="AE1000" s="65" t="s">
        <v>1259</v>
      </c>
      <c r="AF1000" s="66">
        <v>9042</v>
      </c>
      <c r="AG1000" s="66" t="s">
        <v>74</v>
      </c>
      <c r="AH1000" s="66">
        <v>203</v>
      </c>
      <c r="AI1000" s="66">
        <v>82</v>
      </c>
      <c r="AJ1000" s="66" t="s">
        <v>57</v>
      </c>
      <c r="AK1000" s="66" t="s">
        <v>57</v>
      </c>
      <c r="AL1000" s="66" t="s">
        <v>57</v>
      </c>
      <c r="AM1000" s="66" t="s">
        <v>63</v>
      </c>
      <c r="AN1000" s="63" t="str">
        <f t="shared" si="141"/>
        <v>Lumberton</v>
      </c>
      <c r="AO1000" s="67" t="str">
        <f t="shared" si="142"/>
        <v>FALSE</v>
      </c>
      <c r="AP1000" s="67" t="str">
        <f t="shared" si="143"/>
        <v>FALSE</v>
      </c>
    </row>
    <row r="1001" spans="2:42" x14ac:dyDescent="0.25">
      <c r="B1001" s="174">
        <v>9043</v>
      </c>
      <c r="C1001" s="6" t="str">
        <f t="shared" si="135"/>
        <v>Old Town</v>
      </c>
      <c r="D1001" s="4" t="s">
        <v>57</v>
      </c>
      <c r="E1001" s="5" t="s">
        <v>57</v>
      </c>
      <c r="F1001" s="5" t="s">
        <v>62</v>
      </c>
      <c r="G1001" s="5" t="s">
        <v>2535</v>
      </c>
      <c r="H1001" s="5" t="s">
        <v>2534</v>
      </c>
      <c r="I1001" s="299"/>
      <c r="J1001" s="346"/>
      <c r="K1001" s="346"/>
      <c r="L1001" s="346"/>
      <c r="M1001" s="347"/>
      <c r="N1001" s="1"/>
      <c r="O1001" s="2"/>
      <c r="P1001" s="194"/>
      <c r="Q1001" s="343" t="str">
        <f t="shared" si="136"/>
        <v/>
      </c>
      <c r="R1001" s="210" t="str">
        <f t="shared" si="137"/>
        <v/>
      </c>
      <c r="S1001" s="211" t="str">
        <f t="shared" si="138"/>
        <v/>
      </c>
      <c r="T1001" s="215"/>
      <c r="U1001" s="213">
        <f t="shared" si="139"/>
        <v>0</v>
      </c>
      <c r="V1001" s="217">
        <f t="shared" si="140"/>
        <v>0</v>
      </c>
      <c r="W1001" s="215"/>
      <c r="X1001" s="215"/>
      <c r="Y1001" s="213" t="str">
        <f>IF(AB1001="Y",COUNT(#REF!), "")</f>
        <v/>
      </c>
      <c r="Z1001" s="32"/>
      <c r="AA1001" s="66" t="s">
        <v>1565</v>
      </c>
      <c r="AB1001" s="64" t="s">
        <v>72</v>
      </c>
      <c r="AC1001" s="68">
        <v>49.550001000000002</v>
      </c>
      <c r="AD1001" s="68">
        <v>-115.9667</v>
      </c>
      <c r="AE1001" s="65" t="s">
        <v>1566</v>
      </c>
      <c r="AF1001" s="66">
        <v>9043</v>
      </c>
      <c r="AG1001" s="66" t="s">
        <v>74</v>
      </c>
      <c r="AH1001" s="66">
        <v>30</v>
      </c>
      <c r="AI1001" s="66">
        <v>17</v>
      </c>
      <c r="AJ1001" s="66" t="s">
        <v>57</v>
      </c>
      <c r="AK1001" s="66" t="s">
        <v>62</v>
      </c>
      <c r="AL1001" s="66" t="s">
        <v>57</v>
      </c>
      <c r="AM1001" s="66" t="s">
        <v>63</v>
      </c>
      <c r="AN1001" s="63" t="str">
        <f t="shared" si="141"/>
        <v>Old Town</v>
      </c>
      <c r="AO1001" s="67" t="str">
        <f t="shared" si="142"/>
        <v>FALSE</v>
      </c>
      <c r="AP1001" s="67" t="str">
        <f t="shared" si="143"/>
        <v>FALSE</v>
      </c>
    </row>
    <row r="1002" spans="2:42" x14ac:dyDescent="0.25">
      <c r="B1002" s="174">
        <v>9044</v>
      </c>
      <c r="C1002" s="6" t="str">
        <f t="shared" si="135"/>
        <v>Meachen</v>
      </c>
      <c r="D1002" s="4" t="s">
        <v>57</v>
      </c>
      <c r="E1002" s="5" t="s">
        <v>57</v>
      </c>
      <c r="F1002" s="5" t="s">
        <v>57</v>
      </c>
      <c r="G1002" s="5" t="s">
        <v>2535</v>
      </c>
      <c r="H1002" s="5" t="s">
        <v>2534</v>
      </c>
      <c r="I1002" s="299"/>
      <c r="J1002" s="346"/>
      <c r="K1002" s="346"/>
      <c r="L1002" s="346"/>
      <c r="M1002" s="347"/>
      <c r="N1002" s="1"/>
      <c r="O1002" s="2"/>
      <c r="P1002" s="194"/>
      <c r="Q1002" s="343" t="str">
        <f t="shared" si="136"/>
        <v/>
      </c>
      <c r="R1002" s="210" t="str">
        <f t="shared" si="137"/>
        <v/>
      </c>
      <c r="S1002" s="211" t="str">
        <f t="shared" si="138"/>
        <v/>
      </c>
      <c r="T1002" s="215"/>
      <c r="U1002" s="213">
        <f t="shared" si="139"/>
        <v>0</v>
      </c>
      <c r="V1002" s="217">
        <f t="shared" si="140"/>
        <v>0</v>
      </c>
      <c r="W1002" s="215"/>
      <c r="X1002" s="215"/>
      <c r="Y1002" s="213" t="str">
        <f>IF(AB1002="Y",COUNT(#REF!), "")</f>
        <v/>
      </c>
      <c r="Z1002" s="32"/>
      <c r="AA1002" s="64" t="s">
        <v>1350</v>
      </c>
      <c r="AB1002" s="66" t="s">
        <v>72</v>
      </c>
      <c r="AC1002" s="65">
        <v>49.620739</v>
      </c>
      <c r="AD1002" s="65">
        <v>-116.267258</v>
      </c>
      <c r="AE1002" s="65" t="s">
        <v>1351</v>
      </c>
      <c r="AF1002" s="64">
        <v>9044</v>
      </c>
      <c r="AG1002" s="64" t="s">
        <v>74</v>
      </c>
      <c r="AH1002" s="64">
        <v>1</v>
      </c>
      <c r="AI1002" s="64">
        <v>1</v>
      </c>
      <c r="AJ1002" s="64" t="s">
        <v>57</v>
      </c>
      <c r="AK1002" s="64" t="s">
        <v>62</v>
      </c>
      <c r="AL1002" s="66" t="s">
        <v>57</v>
      </c>
      <c r="AM1002" s="66" t="s">
        <v>63</v>
      </c>
      <c r="AN1002" s="63" t="str">
        <f t="shared" si="141"/>
        <v>Meachen</v>
      </c>
      <c r="AO1002" s="67" t="str">
        <f t="shared" si="142"/>
        <v>FALSE</v>
      </c>
      <c r="AP1002" s="67" t="str">
        <f t="shared" si="143"/>
        <v>FALSE</v>
      </c>
    </row>
    <row r="1003" spans="2:42" x14ac:dyDescent="0.25">
      <c r="B1003" s="174">
        <v>9045</v>
      </c>
      <c r="C1003" s="6" t="str">
        <f t="shared" si="135"/>
        <v>Ta Ta Creek</v>
      </c>
      <c r="D1003" s="4" t="s">
        <v>57</v>
      </c>
      <c r="E1003" s="5" t="s">
        <v>62</v>
      </c>
      <c r="F1003" s="5" t="s">
        <v>62</v>
      </c>
      <c r="G1003" s="5" t="s">
        <v>2535</v>
      </c>
      <c r="H1003" s="5" t="s">
        <v>2534</v>
      </c>
      <c r="I1003" s="299"/>
      <c r="J1003" s="346"/>
      <c r="K1003" s="346"/>
      <c r="L1003" s="346"/>
      <c r="M1003" s="347"/>
      <c r="N1003" s="1"/>
      <c r="O1003" s="2"/>
      <c r="P1003" s="194"/>
      <c r="Q1003" s="343" t="str">
        <f t="shared" si="136"/>
        <v/>
      </c>
      <c r="R1003" s="210" t="str">
        <f t="shared" si="137"/>
        <v/>
      </c>
      <c r="S1003" s="211" t="str">
        <f t="shared" si="138"/>
        <v/>
      </c>
      <c r="T1003" s="215"/>
      <c r="U1003" s="213">
        <f t="shared" si="139"/>
        <v>0</v>
      </c>
      <c r="V1003" s="217">
        <f t="shared" si="140"/>
        <v>0</v>
      </c>
      <c r="W1003" s="215"/>
      <c r="X1003" s="215"/>
      <c r="Y1003" s="213" t="str">
        <f>IF(AB1003="Y",COUNT(#REF!), "")</f>
        <v/>
      </c>
      <c r="Z1003" s="32"/>
      <c r="AA1003" s="66" t="s">
        <v>2135</v>
      </c>
      <c r="AB1003" s="66" t="s">
        <v>72</v>
      </c>
      <c r="AC1003" s="68">
        <v>49.783301000000002</v>
      </c>
      <c r="AD1003" s="68">
        <v>-115.7833</v>
      </c>
      <c r="AE1003" s="65" t="s">
        <v>2136</v>
      </c>
      <c r="AF1003" s="66">
        <v>9045</v>
      </c>
      <c r="AG1003" s="66" t="s">
        <v>74</v>
      </c>
      <c r="AH1003" s="66">
        <v>307</v>
      </c>
      <c r="AI1003" s="66">
        <v>360</v>
      </c>
      <c r="AJ1003" s="66" t="s">
        <v>62</v>
      </c>
      <c r="AK1003" s="66" t="s">
        <v>57</v>
      </c>
      <c r="AL1003" s="66" t="s">
        <v>57</v>
      </c>
      <c r="AM1003" s="66" t="s">
        <v>63</v>
      </c>
      <c r="AN1003" s="63" t="str">
        <f t="shared" si="141"/>
        <v>Ta Ta Creek</v>
      </c>
      <c r="AO1003" s="67" t="str">
        <f t="shared" si="142"/>
        <v>FALSE</v>
      </c>
      <c r="AP1003" s="67" t="str">
        <f t="shared" si="143"/>
        <v>FALSE</v>
      </c>
    </row>
    <row r="1004" spans="2:42" x14ac:dyDescent="0.25">
      <c r="B1004" s="174">
        <v>9046</v>
      </c>
      <c r="C1004" s="6" t="str">
        <f t="shared" si="135"/>
        <v>Premier Lake</v>
      </c>
      <c r="D1004" s="4" t="s">
        <v>57</v>
      </c>
      <c r="E1004" s="5" t="s">
        <v>57</v>
      </c>
      <c r="F1004" s="5" t="s">
        <v>62</v>
      </c>
      <c r="G1004" s="5" t="s">
        <v>2535</v>
      </c>
      <c r="H1004" s="5" t="s">
        <v>2534</v>
      </c>
      <c r="I1004" s="299"/>
      <c r="J1004" s="346"/>
      <c r="K1004" s="346"/>
      <c r="L1004" s="346"/>
      <c r="M1004" s="347"/>
      <c r="N1004" s="1"/>
      <c r="O1004" s="2"/>
      <c r="P1004" s="194"/>
      <c r="Q1004" s="343" t="str">
        <f t="shared" si="136"/>
        <v/>
      </c>
      <c r="R1004" s="210" t="str">
        <f t="shared" si="137"/>
        <v/>
      </c>
      <c r="S1004" s="211" t="str">
        <f t="shared" si="138"/>
        <v/>
      </c>
      <c r="T1004" s="215"/>
      <c r="U1004" s="213">
        <f t="shared" si="139"/>
        <v>0</v>
      </c>
      <c r="V1004" s="217">
        <f t="shared" si="140"/>
        <v>0</v>
      </c>
      <c r="W1004" s="215"/>
      <c r="X1004" s="215"/>
      <c r="Y1004" s="213" t="str">
        <f>IF(AB1004="Y",COUNT(#REF!), "")</f>
        <v/>
      </c>
      <c r="Z1004" s="32"/>
      <c r="AA1004" s="66" t="s">
        <v>1697</v>
      </c>
      <c r="AB1004" s="64" t="s">
        <v>72</v>
      </c>
      <c r="AC1004" s="68">
        <v>49.951704999999997</v>
      </c>
      <c r="AD1004" s="68">
        <v>-115.65867799999999</v>
      </c>
      <c r="AE1004" s="65" t="s">
        <v>1698</v>
      </c>
      <c r="AF1004" s="66">
        <v>9046</v>
      </c>
      <c r="AG1004" s="66" t="s">
        <v>74</v>
      </c>
      <c r="AH1004" s="66">
        <v>7</v>
      </c>
      <c r="AI1004" s="66">
        <v>4</v>
      </c>
      <c r="AJ1004" s="66" t="s">
        <v>57</v>
      </c>
      <c r="AK1004" s="66" t="s">
        <v>62</v>
      </c>
      <c r="AL1004" s="66" t="s">
        <v>62</v>
      </c>
      <c r="AM1004" s="66" t="s">
        <v>63</v>
      </c>
      <c r="AN1004" s="63" t="str">
        <f t="shared" si="141"/>
        <v>Premier Lake</v>
      </c>
      <c r="AO1004" s="67" t="str">
        <f t="shared" si="142"/>
        <v>FALSE</v>
      </c>
      <c r="AP1004" s="67" t="str">
        <f t="shared" si="143"/>
        <v>FALSE</v>
      </c>
    </row>
    <row r="1005" spans="2:42" x14ac:dyDescent="0.25">
      <c r="B1005" s="174">
        <v>9047</v>
      </c>
      <c r="C1005" s="6" t="str">
        <f t="shared" si="135"/>
        <v>Kootenay Crossing</v>
      </c>
      <c r="D1005" s="4" t="s">
        <v>57</v>
      </c>
      <c r="E1005" s="5" t="s">
        <v>57</v>
      </c>
      <c r="F1005" s="5" t="s">
        <v>57</v>
      </c>
      <c r="G1005" s="5" t="s">
        <v>2535</v>
      </c>
      <c r="H1005" s="5" t="s">
        <v>2534</v>
      </c>
      <c r="I1005" s="299"/>
      <c r="J1005" s="346"/>
      <c r="K1005" s="346"/>
      <c r="L1005" s="346"/>
      <c r="M1005" s="347"/>
      <c r="N1005" s="1"/>
      <c r="O1005" s="2"/>
      <c r="P1005" s="194"/>
      <c r="Q1005" s="343" t="str">
        <f t="shared" si="136"/>
        <v/>
      </c>
      <c r="R1005" s="210" t="str">
        <f t="shared" si="137"/>
        <v/>
      </c>
      <c r="S1005" s="211" t="str">
        <f t="shared" si="138"/>
        <v/>
      </c>
      <c r="T1005" s="215"/>
      <c r="U1005" s="213">
        <f t="shared" si="139"/>
        <v>0</v>
      </c>
      <c r="V1005" s="217">
        <f t="shared" si="140"/>
        <v>0</v>
      </c>
      <c r="W1005" s="215"/>
      <c r="X1005" s="215"/>
      <c r="Y1005" s="213" t="str">
        <f>IF(AB1005="Y",COUNT(#REF!), "")</f>
        <v/>
      </c>
      <c r="Z1005" s="32"/>
      <c r="AA1005" s="66" t="s">
        <v>1131</v>
      </c>
      <c r="AB1005" s="66" t="s">
        <v>72</v>
      </c>
      <c r="AC1005" s="68">
        <v>50.883299999999998</v>
      </c>
      <c r="AD1005" s="68">
        <v>-116.049999</v>
      </c>
      <c r="AE1005" s="65" t="s">
        <v>1132</v>
      </c>
      <c r="AF1005" s="66">
        <v>9047</v>
      </c>
      <c r="AG1005" s="66" t="s">
        <v>74</v>
      </c>
      <c r="AH1005" s="66">
        <v>2</v>
      </c>
      <c r="AI1005" s="66">
        <v>2</v>
      </c>
      <c r="AJ1005" s="66" t="s">
        <v>57</v>
      </c>
      <c r="AK1005" s="66" t="s">
        <v>62</v>
      </c>
      <c r="AL1005" s="66" t="s">
        <v>62</v>
      </c>
      <c r="AM1005" s="66" t="s">
        <v>63</v>
      </c>
      <c r="AN1005" s="63" t="str">
        <f t="shared" si="141"/>
        <v>Kootenay Crossing</v>
      </c>
      <c r="AO1005" s="67" t="str">
        <f t="shared" si="142"/>
        <v>FALSE</v>
      </c>
      <c r="AP1005" s="67" t="str">
        <f t="shared" si="143"/>
        <v>FALSE</v>
      </c>
    </row>
    <row r="1006" spans="2:42" x14ac:dyDescent="0.25">
      <c r="B1006" s="174">
        <v>9048</v>
      </c>
      <c r="C1006" s="6" t="str">
        <f t="shared" si="135"/>
        <v>Vermilion Crossing</v>
      </c>
      <c r="D1006" s="4" t="s">
        <v>57</v>
      </c>
      <c r="E1006" s="5" t="s">
        <v>57</v>
      </c>
      <c r="F1006" s="5" t="s">
        <v>57</v>
      </c>
      <c r="G1006" s="5" t="s">
        <v>2535</v>
      </c>
      <c r="H1006" s="5" t="s">
        <v>2534</v>
      </c>
      <c r="I1006" s="299"/>
      <c r="J1006" s="346"/>
      <c r="K1006" s="346"/>
      <c r="L1006" s="346"/>
      <c r="M1006" s="347"/>
      <c r="N1006" s="1"/>
      <c r="O1006" s="2"/>
      <c r="P1006" s="194"/>
      <c r="Q1006" s="343" t="str">
        <f t="shared" si="136"/>
        <v/>
      </c>
      <c r="R1006" s="210" t="str">
        <f t="shared" si="137"/>
        <v/>
      </c>
      <c r="S1006" s="211" t="str">
        <f t="shared" si="138"/>
        <v/>
      </c>
      <c r="T1006" s="215"/>
      <c r="U1006" s="213">
        <f t="shared" si="139"/>
        <v>0</v>
      </c>
      <c r="V1006" s="217">
        <f t="shared" si="140"/>
        <v>0</v>
      </c>
      <c r="W1006" s="215"/>
      <c r="X1006" s="215"/>
      <c r="Y1006" s="213" t="str">
        <f>IF(AB1006="Y",COUNT(#REF!), "")</f>
        <v/>
      </c>
      <c r="Z1006" s="32"/>
      <c r="AA1006" s="64" t="s">
        <v>2322</v>
      </c>
      <c r="AB1006" s="66" t="s">
        <v>72</v>
      </c>
      <c r="AC1006" s="65">
        <v>51.033299999999997</v>
      </c>
      <c r="AD1006" s="65">
        <v>-115.983301</v>
      </c>
      <c r="AE1006" s="65" t="s">
        <v>2323</v>
      </c>
      <c r="AF1006" s="64">
        <v>9048</v>
      </c>
      <c r="AG1006" s="64" t="s">
        <v>74</v>
      </c>
      <c r="AH1006" s="64"/>
      <c r="AI1006" s="64"/>
      <c r="AJ1006" s="64" t="s">
        <v>57</v>
      </c>
      <c r="AK1006" s="64" t="s">
        <v>57</v>
      </c>
      <c r="AL1006" s="66" t="s">
        <v>62</v>
      </c>
      <c r="AM1006" s="66" t="s">
        <v>63</v>
      </c>
      <c r="AN1006" s="63" t="str">
        <f t="shared" si="141"/>
        <v>Vermilion Crossing</v>
      </c>
      <c r="AO1006" s="67" t="str">
        <f t="shared" si="142"/>
        <v>FALSE</v>
      </c>
      <c r="AP1006" s="67" t="str">
        <f t="shared" si="143"/>
        <v>FALSE</v>
      </c>
    </row>
    <row r="1007" spans="2:42" x14ac:dyDescent="0.25">
      <c r="B1007" s="174">
        <v>9050</v>
      </c>
      <c r="C1007" s="6" t="str">
        <f t="shared" si="135"/>
        <v>Oliver's Landing</v>
      </c>
      <c r="D1007" s="4" t="s">
        <v>62</v>
      </c>
      <c r="E1007" s="5" t="s">
        <v>62</v>
      </c>
      <c r="F1007" s="5" t="s">
        <v>62</v>
      </c>
      <c r="G1007" s="5" t="s">
        <v>2545</v>
      </c>
      <c r="H1007" s="5" t="s">
        <v>2540</v>
      </c>
      <c r="I1007" s="299"/>
      <c r="J1007" s="346"/>
      <c r="K1007" s="346"/>
      <c r="L1007" s="346"/>
      <c r="M1007" s="347"/>
      <c r="N1007" s="1"/>
      <c r="O1007" s="2"/>
      <c r="P1007" s="194"/>
      <c r="Q1007" s="343" t="str">
        <f t="shared" si="136"/>
        <v/>
      </c>
      <c r="R1007" s="210" t="str">
        <f t="shared" si="137"/>
        <v/>
      </c>
      <c r="S1007" s="211" t="str">
        <f t="shared" si="138"/>
        <v/>
      </c>
      <c r="T1007" s="215"/>
      <c r="U1007" s="213">
        <f t="shared" si="139"/>
        <v>0</v>
      </c>
      <c r="V1007" s="217">
        <f t="shared" si="140"/>
        <v>0</v>
      </c>
      <c r="W1007" s="215"/>
      <c r="X1007" s="215"/>
      <c r="Y1007" s="213" t="str">
        <f>IF(AB1007="Y",COUNT(#REF!), "")</f>
        <v/>
      </c>
      <c r="Z1007" s="32"/>
      <c r="AA1007" s="66" t="s">
        <v>1569</v>
      </c>
      <c r="AB1007" s="64" t="s">
        <v>72</v>
      </c>
      <c r="AC1007" s="68">
        <v>49.583300999999999</v>
      </c>
      <c r="AD1007" s="68">
        <v>-123.22080099999999</v>
      </c>
      <c r="AE1007" s="65" t="s">
        <v>1570</v>
      </c>
      <c r="AF1007" s="66">
        <v>9050</v>
      </c>
      <c r="AG1007" s="66" t="s">
        <v>74</v>
      </c>
      <c r="AH1007" s="66">
        <v>254</v>
      </c>
      <c r="AI1007" s="66">
        <v>132</v>
      </c>
      <c r="AJ1007" s="66" t="s">
        <v>57</v>
      </c>
      <c r="AK1007" s="66" t="s">
        <v>57</v>
      </c>
      <c r="AL1007" s="66" t="s">
        <v>62</v>
      </c>
      <c r="AM1007" s="66" t="s">
        <v>63</v>
      </c>
      <c r="AN1007" s="63" t="str">
        <f t="shared" si="141"/>
        <v>Oliver's Landing</v>
      </c>
      <c r="AO1007" s="67" t="str">
        <f t="shared" si="142"/>
        <v>FALSE</v>
      </c>
      <c r="AP1007" s="67" t="str">
        <f t="shared" si="143"/>
        <v>FALSE</v>
      </c>
    </row>
    <row r="1008" spans="2:42" x14ac:dyDescent="0.25">
      <c r="B1008" s="174">
        <v>9051</v>
      </c>
      <c r="C1008" s="6" t="str">
        <f t="shared" si="135"/>
        <v>Britannia Beach</v>
      </c>
      <c r="D1008" s="4" t="s">
        <v>62</v>
      </c>
      <c r="E1008" s="5" t="s">
        <v>62</v>
      </c>
      <c r="F1008" s="5" t="s">
        <v>62</v>
      </c>
      <c r="G1008" s="5" t="s">
        <v>2545</v>
      </c>
      <c r="H1008" s="5" t="s">
        <v>2540</v>
      </c>
      <c r="I1008" s="299"/>
      <c r="J1008" s="346"/>
      <c r="K1008" s="346"/>
      <c r="L1008" s="346"/>
      <c r="M1008" s="347"/>
      <c r="N1008" s="1"/>
      <c r="O1008" s="2"/>
      <c r="P1008" s="194"/>
      <c r="Q1008" s="343" t="str">
        <f t="shared" si="136"/>
        <v/>
      </c>
      <c r="R1008" s="210" t="str">
        <f t="shared" si="137"/>
        <v/>
      </c>
      <c r="S1008" s="211" t="str">
        <f t="shared" si="138"/>
        <v/>
      </c>
      <c r="T1008" s="215"/>
      <c r="U1008" s="213">
        <f t="shared" si="139"/>
        <v>0</v>
      </c>
      <c r="V1008" s="217">
        <f t="shared" si="140"/>
        <v>0</v>
      </c>
      <c r="W1008" s="215"/>
      <c r="X1008" s="215"/>
      <c r="Y1008" s="213" t="str">
        <f>IF(AB1008="Y",COUNT(#REF!), "")</f>
        <v/>
      </c>
      <c r="Z1008" s="32"/>
      <c r="AA1008" s="64" t="s">
        <v>335</v>
      </c>
      <c r="AB1008" s="66" t="s">
        <v>72</v>
      </c>
      <c r="AC1008" s="65">
        <v>49.627966000000001</v>
      </c>
      <c r="AD1008" s="65">
        <v>-123.20366300000001</v>
      </c>
      <c r="AE1008" s="65" t="s">
        <v>336</v>
      </c>
      <c r="AF1008" s="64">
        <v>9051</v>
      </c>
      <c r="AG1008" s="64" t="s">
        <v>74</v>
      </c>
      <c r="AH1008" s="64">
        <v>306</v>
      </c>
      <c r="AI1008" s="64">
        <v>131</v>
      </c>
      <c r="AJ1008" s="64" t="s">
        <v>62</v>
      </c>
      <c r="AK1008" s="64" t="s">
        <v>57</v>
      </c>
      <c r="AL1008" s="66" t="s">
        <v>57</v>
      </c>
      <c r="AM1008" s="66" t="s">
        <v>63</v>
      </c>
      <c r="AN1008" s="63" t="str">
        <f t="shared" si="141"/>
        <v>Britannia Beach</v>
      </c>
      <c r="AO1008" s="67" t="str">
        <f t="shared" si="142"/>
        <v>FALSE</v>
      </c>
      <c r="AP1008" s="67" t="str">
        <f t="shared" si="143"/>
        <v>FALSE</v>
      </c>
    </row>
    <row r="1009" spans="2:42" x14ac:dyDescent="0.25">
      <c r="B1009" s="174">
        <v>9052</v>
      </c>
      <c r="C1009" s="6" t="str">
        <f t="shared" si="135"/>
        <v>Phillips Arm</v>
      </c>
      <c r="D1009" s="4" t="s">
        <v>57</v>
      </c>
      <c r="E1009" s="5" t="s">
        <v>57</v>
      </c>
      <c r="F1009" s="5" t="s">
        <v>57</v>
      </c>
      <c r="G1009" s="5" t="s">
        <v>2549</v>
      </c>
      <c r="H1009" s="5" t="s">
        <v>2547</v>
      </c>
      <c r="I1009" s="299"/>
      <c r="J1009" s="346"/>
      <c r="K1009" s="346"/>
      <c r="L1009" s="346"/>
      <c r="M1009" s="347"/>
      <c r="N1009" s="1"/>
      <c r="O1009" s="2"/>
      <c r="P1009" s="194"/>
      <c r="Q1009" s="343" t="str">
        <f t="shared" si="136"/>
        <v/>
      </c>
      <c r="R1009" s="210" t="str">
        <f t="shared" si="137"/>
        <v/>
      </c>
      <c r="S1009" s="211" t="str">
        <f t="shared" si="138"/>
        <v/>
      </c>
      <c r="T1009" s="215"/>
      <c r="U1009" s="213">
        <f t="shared" si="139"/>
        <v>0</v>
      </c>
      <c r="V1009" s="217">
        <f t="shared" si="140"/>
        <v>0</v>
      </c>
      <c r="W1009" s="215"/>
      <c r="X1009" s="215"/>
      <c r="Y1009" s="213" t="str">
        <f>IF(AB1009="Y",COUNT(#REF!), "")</f>
        <v/>
      </c>
      <c r="Z1009" s="32"/>
      <c r="AA1009" s="66" t="s">
        <v>1639</v>
      </c>
      <c r="AB1009" s="64" t="s">
        <v>72</v>
      </c>
      <c r="AC1009" s="68">
        <v>50.545928000000004</v>
      </c>
      <c r="AD1009" s="68">
        <v>-125.356483</v>
      </c>
      <c r="AE1009" s="65" t="s">
        <v>1640</v>
      </c>
      <c r="AF1009" s="66">
        <v>9052</v>
      </c>
      <c r="AG1009" s="66" t="s">
        <v>74</v>
      </c>
      <c r="AH1009" s="66">
        <v>6</v>
      </c>
      <c r="AI1009" s="66">
        <v>20</v>
      </c>
      <c r="AJ1009" s="66" t="s">
        <v>57</v>
      </c>
      <c r="AK1009" s="66" t="s">
        <v>62</v>
      </c>
      <c r="AL1009" s="66" t="s">
        <v>57</v>
      </c>
      <c r="AM1009" s="66" t="s">
        <v>63</v>
      </c>
      <c r="AN1009" s="63" t="str">
        <f t="shared" si="141"/>
        <v>Phillips Arm</v>
      </c>
      <c r="AO1009" s="67" t="str">
        <f t="shared" si="142"/>
        <v>FALSE</v>
      </c>
      <c r="AP1009" s="67" t="str">
        <f t="shared" si="143"/>
        <v>FALSE</v>
      </c>
    </row>
    <row r="1010" spans="2:42" x14ac:dyDescent="0.25">
      <c r="B1010" s="174">
        <v>9053</v>
      </c>
      <c r="C1010" s="6" t="str">
        <f t="shared" si="135"/>
        <v>Heydon Bay*</v>
      </c>
      <c r="D1010" s="4" t="s">
        <v>57</v>
      </c>
      <c r="E1010" s="5" t="s">
        <v>57</v>
      </c>
      <c r="F1010" s="5" t="s">
        <v>57</v>
      </c>
      <c r="G1010" s="5" t="s">
        <v>2549</v>
      </c>
      <c r="H1010" s="5" t="s">
        <v>2547</v>
      </c>
      <c r="I1010" s="299"/>
      <c r="J1010" s="346"/>
      <c r="K1010" s="346"/>
      <c r="L1010" s="346"/>
      <c r="M1010" s="347"/>
      <c r="N1010" s="1"/>
      <c r="O1010" s="2"/>
      <c r="P1010" s="194"/>
      <c r="Q1010" s="343" t="str">
        <f t="shared" si="136"/>
        <v/>
      </c>
      <c r="R1010" s="210" t="str">
        <f t="shared" si="137"/>
        <v/>
      </c>
      <c r="S1010" s="211" t="str">
        <f t="shared" si="138"/>
        <v/>
      </c>
      <c r="T1010" s="215"/>
      <c r="U1010" s="213">
        <f t="shared" si="139"/>
        <v>0</v>
      </c>
      <c r="V1010" s="217">
        <f t="shared" si="140"/>
        <v>0</v>
      </c>
      <c r="W1010" s="215"/>
      <c r="X1010" s="215"/>
      <c r="Y1010" s="213">
        <f>IF(AB1010="Y",COUNT(#REF!), "")</f>
        <v>0</v>
      </c>
      <c r="Z1010" s="32"/>
      <c r="AA1010" s="64" t="s">
        <v>967</v>
      </c>
      <c r="AB1010" s="64" t="s">
        <v>59</v>
      </c>
      <c r="AC1010" s="65">
        <v>50.578130000000002</v>
      </c>
      <c r="AD1010" s="65">
        <v>-125.57623</v>
      </c>
      <c r="AE1010" s="65" t="s">
        <v>968</v>
      </c>
      <c r="AF1010" s="64">
        <v>9053</v>
      </c>
      <c r="AG1010" s="64" t="s">
        <v>66</v>
      </c>
      <c r="AH1010" s="64">
        <v>2</v>
      </c>
      <c r="AI1010" s="64">
        <v>4</v>
      </c>
      <c r="AJ1010" s="64" t="s">
        <v>57</v>
      </c>
      <c r="AK1010" s="64" t="s">
        <v>62</v>
      </c>
      <c r="AL1010" s="66" t="s">
        <v>62</v>
      </c>
      <c r="AM1010" s="66" t="s">
        <v>63</v>
      </c>
      <c r="AN1010" s="63" t="str">
        <f t="shared" si="141"/>
        <v>Heydon Bay*</v>
      </c>
      <c r="AO1010" s="67" t="str">
        <f t="shared" si="142"/>
        <v>FALSE</v>
      </c>
      <c r="AP1010" s="67" t="str">
        <f t="shared" si="143"/>
        <v>FALSE</v>
      </c>
    </row>
    <row r="1011" spans="2:42" x14ac:dyDescent="0.25">
      <c r="B1011" s="174">
        <v>9054</v>
      </c>
      <c r="C1011" s="6" t="str">
        <f t="shared" si="135"/>
        <v>Hardwicke Island</v>
      </c>
      <c r="D1011" s="4" t="s">
        <v>57</v>
      </c>
      <c r="E1011" s="5" t="s">
        <v>57</v>
      </c>
      <c r="F1011" s="5" t="s">
        <v>57</v>
      </c>
      <c r="G1011" s="5" t="s">
        <v>2549</v>
      </c>
      <c r="H1011" s="5" t="s">
        <v>2547</v>
      </c>
      <c r="I1011" s="299"/>
      <c r="J1011" s="346"/>
      <c r="K1011" s="346"/>
      <c r="L1011" s="346"/>
      <c r="M1011" s="347"/>
      <c r="N1011" s="1"/>
      <c r="O1011" s="2"/>
      <c r="P1011" s="194"/>
      <c r="Q1011" s="343" t="str">
        <f t="shared" si="136"/>
        <v/>
      </c>
      <c r="R1011" s="210" t="str">
        <f t="shared" si="137"/>
        <v/>
      </c>
      <c r="S1011" s="211" t="str">
        <f t="shared" si="138"/>
        <v/>
      </c>
      <c r="T1011" s="215"/>
      <c r="U1011" s="213">
        <f t="shared" si="139"/>
        <v>0</v>
      </c>
      <c r="V1011" s="217">
        <f t="shared" si="140"/>
        <v>0</v>
      </c>
      <c r="W1011" s="215"/>
      <c r="X1011" s="215"/>
      <c r="Y1011" s="213" t="str">
        <f>IF(AB1011="Y",COUNT(#REF!), "")</f>
        <v/>
      </c>
      <c r="Z1011" s="32"/>
      <c r="AA1011" s="66" t="s">
        <v>933</v>
      </c>
      <c r="AB1011" s="66" t="s">
        <v>72</v>
      </c>
      <c r="AC1011" s="68">
        <v>50.416699000000001</v>
      </c>
      <c r="AD1011" s="68">
        <v>-125.916701</v>
      </c>
      <c r="AE1011" s="65" t="s">
        <v>934</v>
      </c>
      <c r="AF1011" s="66">
        <v>9054</v>
      </c>
      <c r="AG1011" s="66" t="s">
        <v>74</v>
      </c>
      <c r="AH1011" s="66">
        <v>2</v>
      </c>
      <c r="AI1011" s="66">
        <v>4</v>
      </c>
      <c r="AJ1011" s="66" t="s">
        <v>57</v>
      </c>
      <c r="AK1011" s="66" t="s">
        <v>62</v>
      </c>
      <c r="AL1011" s="66" t="s">
        <v>62</v>
      </c>
      <c r="AM1011" s="66" t="s">
        <v>63</v>
      </c>
      <c r="AN1011" s="63" t="str">
        <f t="shared" si="141"/>
        <v>Hardwicke Island</v>
      </c>
      <c r="AO1011" s="67" t="str">
        <f t="shared" si="142"/>
        <v>FALSE</v>
      </c>
      <c r="AP1011" s="67" t="str">
        <f t="shared" si="143"/>
        <v>FALSE</v>
      </c>
    </row>
    <row r="1012" spans="2:42" x14ac:dyDescent="0.25">
      <c r="B1012" s="174">
        <v>9056</v>
      </c>
      <c r="C1012" s="6" t="str">
        <f t="shared" si="135"/>
        <v>Kingcome Inlet</v>
      </c>
      <c r="D1012" s="4" t="s">
        <v>57</v>
      </c>
      <c r="E1012" s="5" t="s">
        <v>57</v>
      </c>
      <c r="F1012" s="5" t="s">
        <v>57</v>
      </c>
      <c r="G1012" s="5" t="s">
        <v>2556</v>
      </c>
      <c r="H1012" s="5" t="s">
        <v>2547</v>
      </c>
      <c r="I1012" s="299"/>
      <c r="J1012" s="346"/>
      <c r="K1012" s="346"/>
      <c r="L1012" s="346"/>
      <c r="M1012" s="347"/>
      <c r="N1012" s="1"/>
      <c r="O1012" s="2"/>
      <c r="P1012" s="194"/>
      <c r="Q1012" s="343" t="str">
        <f t="shared" si="136"/>
        <v/>
      </c>
      <c r="R1012" s="210" t="str">
        <f t="shared" si="137"/>
        <v/>
      </c>
      <c r="S1012" s="211" t="str">
        <f t="shared" si="138"/>
        <v/>
      </c>
      <c r="T1012" s="215"/>
      <c r="U1012" s="213">
        <f t="shared" si="139"/>
        <v>0</v>
      </c>
      <c r="V1012" s="217">
        <f t="shared" si="140"/>
        <v>0</v>
      </c>
      <c r="W1012" s="215"/>
      <c r="X1012" s="215"/>
      <c r="Y1012" s="213" t="str">
        <f>IF(AB1012="Y",COUNT(#REF!), "")</f>
        <v/>
      </c>
      <c r="Z1012" s="32"/>
      <c r="AA1012" s="66" t="s">
        <v>1088</v>
      </c>
      <c r="AB1012" s="64" t="s">
        <v>72</v>
      </c>
      <c r="AC1012" s="68">
        <v>50.95</v>
      </c>
      <c r="AD1012" s="68">
        <v>-126.19999900000001</v>
      </c>
      <c r="AE1012" s="65" t="s">
        <v>1089</v>
      </c>
      <c r="AF1012" s="66">
        <v>9056</v>
      </c>
      <c r="AG1012" s="66" t="s">
        <v>74</v>
      </c>
      <c r="AH1012" s="66">
        <v>5</v>
      </c>
      <c r="AI1012" s="66">
        <v>4</v>
      </c>
      <c r="AJ1012" s="66" t="s">
        <v>57</v>
      </c>
      <c r="AK1012" s="66" t="s">
        <v>62</v>
      </c>
      <c r="AL1012" s="66" t="s">
        <v>62</v>
      </c>
      <c r="AM1012" s="66" t="s">
        <v>63</v>
      </c>
      <c r="AN1012" s="63" t="str">
        <f t="shared" si="141"/>
        <v>Kingcome Inlet</v>
      </c>
      <c r="AO1012" s="67" t="str">
        <f t="shared" si="142"/>
        <v>FALSE</v>
      </c>
      <c r="AP1012" s="67" t="str">
        <f t="shared" si="143"/>
        <v>FALSE</v>
      </c>
    </row>
    <row r="1013" spans="2:42" x14ac:dyDescent="0.25">
      <c r="B1013" s="174">
        <v>9057</v>
      </c>
      <c r="C1013" s="6" t="str">
        <f t="shared" si="135"/>
        <v>Owen Bay</v>
      </c>
      <c r="D1013" s="4" t="s">
        <v>57</v>
      </c>
      <c r="E1013" s="5" t="s">
        <v>57</v>
      </c>
      <c r="F1013" s="5" t="s">
        <v>57</v>
      </c>
      <c r="G1013" s="5" t="s">
        <v>2549</v>
      </c>
      <c r="H1013" s="5" t="s">
        <v>2547</v>
      </c>
      <c r="I1013" s="299"/>
      <c r="J1013" s="346"/>
      <c r="K1013" s="346"/>
      <c r="L1013" s="346"/>
      <c r="M1013" s="347"/>
      <c r="N1013" s="1"/>
      <c r="O1013" s="2"/>
      <c r="P1013" s="194"/>
      <c r="Q1013" s="343" t="str">
        <f t="shared" si="136"/>
        <v/>
      </c>
      <c r="R1013" s="210" t="str">
        <f t="shared" si="137"/>
        <v/>
      </c>
      <c r="S1013" s="211" t="str">
        <f t="shared" si="138"/>
        <v/>
      </c>
      <c r="T1013" s="215"/>
      <c r="U1013" s="213">
        <f t="shared" si="139"/>
        <v>0</v>
      </c>
      <c r="V1013" s="217">
        <f t="shared" si="140"/>
        <v>0</v>
      </c>
      <c r="W1013" s="215"/>
      <c r="X1013" s="215"/>
      <c r="Y1013" s="213" t="str">
        <f>IF(AB1013="Y",COUNT(#REF!), "")</f>
        <v/>
      </c>
      <c r="Z1013" s="32"/>
      <c r="AA1013" s="64" t="s">
        <v>1590</v>
      </c>
      <c r="AB1013" s="66" t="s">
        <v>72</v>
      </c>
      <c r="AC1013" s="65">
        <v>50.316879</v>
      </c>
      <c r="AD1013" s="65">
        <v>-125.214114</v>
      </c>
      <c r="AE1013" s="65" t="s">
        <v>1591</v>
      </c>
      <c r="AF1013" s="64">
        <v>9057</v>
      </c>
      <c r="AG1013" s="64" t="s">
        <v>74</v>
      </c>
      <c r="AH1013" s="64">
        <v>12</v>
      </c>
      <c r="AI1013" s="64">
        <v>23</v>
      </c>
      <c r="AJ1013" s="64" t="s">
        <v>57</v>
      </c>
      <c r="AK1013" s="64" t="s">
        <v>62</v>
      </c>
      <c r="AL1013" s="66" t="s">
        <v>62</v>
      </c>
      <c r="AM1013" s="66" t="s">
        <v>63</v>
      </c>
      <c r="AN1013" s="63" t="str">
        <f t="shared" si="141"/>
        <v>Owen Bay</v>
      </c>
      <c r="AO1013" s="67" t="str">
        <f t="shared" si="142"/>
        <v>FALSE</v>
      </c>
      <c r="AP1013" s="67" t="str">
        <f t="shared" si="143"/>
        <v>FALSE</v>
      </c>
    </row>
    <row r="1014" spans="2:42" x14ac:dyDescent="0.25">
      <c r="B1014" s="174">
        <v>9058</v>
      </c>
      <c r="C1014" s="6" t="str">
        <f t="shared" si="135"/>
        <v>Leo Creek</v>
      </c>
      <c r="D1014" s="4" t="s">
        <v>57</v>
      </c>
      <c r="E1014" s="5" t="s">
        <v>57</v>
      </c>
      <c r="F1014" s="5" t="s">
        <v>57</v>
      </c>
      <c r="G1014" s="5" t="s">
        <v>2563</v>
      </c>
      <c r="H1014" s="5" t="s">
        <v>2562</v>
      </c>
      <c r="I1014" s="299"/>
      <c r="J1014" s="346"/>
      <c r="K1014" s="346"/>
      <c r="L1014" s="346"/>
      <c r="M1014" s="347"/>
      <c r="N1014" s="1"/>
      <c r="O1014" s="2"/>
      <c r="P1014" s="194"/>
      <c r="Q1014" s="343" t="str">
        <f t="shared" si="136"/>
        <v/>
      </c>
      <c r="R1014" s="210" t="str">
        <f t="shared" si="137"/>
        <v/>
      </c>
      <c r="S1014" s="211" t="str">
        <f t="shared" si="138"/>
        <v/>
      </c>
      <c r="T1014" s="215"/>
      <c r="U1014" s="213">
        <f t="shared" si="139"/>
        <v>0</v>
      </c>
      <c r="V1014" s="217">
        <f t="shared" si="140"/>
        <v>0</v>
      </c>
      <c r="W1014" s="215"/>
      <c r="X1014" s="215"/>
      <c r="Y1014" s="213" t="str">
        <f>IF(AB1014="Y",COUNT(#REF!), "")</f>
        <v/>
      </c>
      <c r="Z1014" s="32"/>
      <c r="AA1014" s="64" t="s">
        <v>1209</v>
      </c>
      <c r="AB1014" s="66" t="s">
        <v>72</v>
      </c>
      <c r="AC1014" s="65">
        <v>55.083027780000002</v>
      </c>
      <c r="AD1014" s="65">
        <v>-125.56010277999999</v>
      </c>
      <c r="AE1014" s="65" t="s">
        <v>1210</v>
      </c>
      <c r="AF1014" s="64">
        <v>9058</v>
      </c>
      <c r="AG1014" s="64" t="s">
        <v>74</v>
      </c>
      <c r="AH1014" s="64"/>
      <c r="AI1014" s="64"/>
      <c r="AJ1014" s="64" t="s">
        <v>57</v>
      </c>
      <c r="AK1014" s="64" t="s">
        <v>57</v>
      </c>
      <c r="AL1014" s="66" t="s">
        <v>62</v>
      </c>
      <c r="AM1014" s="66" t="s">
        <v>63</v>
      </c>
      <c r="AN1014" s="63" t="str">
        <f t="shared" si="141"/>
        <v>Leo Creek</v>
      </c>
      <c r="AO1014" s="67" t="str">
        <f t="shared" si="142"/>
        <v>FALSE</v>
      </c>
      <c r="AP1014" s="67" t="str">
        <f t="shared" si="143"/>
        <v>FALSE</v>
      </c>
    </row>
    <row r="1015" spans="2:42" x14ac:dyDescent="0.25">
      <c r="B1015" s="174">
        <v>9059</v>
      </c>
      <c r="C1015" s="6" t="str">
        <f t="shared" si="135"/>
        <v>Baker Creek</v>
      </c>
      <c r="D1015" s="4" t="s">
        <v>57</v>
      </c>
      <c r="E1015" s="5" t="s">
        <v>57</v>
      </c>
      <c r="F1015" s="5" t="s">
        <v>57</v>
      </c>
      <c r="G1015" s="5" t="s">
        <v>2554</v>
      </c>
      <c r="H1015" s="5" t="s">
        <v>2552</v>
      </c>
      <c r="I1015" s="299"/>
      <c r="J1015" s="346"/>
      <c r="K1015" s="346"/>
      <c r="L1015" s="346"/>
      <c r="M1015" s="347"/>
      <c r="N1015" s="1"/>
      <c r="O1015" s="2"/>
      <c r="P1015" s="194"/>
      <c r="Q1015" s="343" t="str">
        <f t="shared" si="136"/>
        <v/>
      </c>
      <c r="R1015" s="210" t="str">
        <f t="shared" si="137"/>
        <v/>
      </c>
      <c r="S1015" s="211" t="str">
        <f t="shared" si="138"/>
        <v/>
      </c>
      <c r="T1015" s="215"/>
      <c r="U1015" s="213">
        <f t="shared" si="139"/>
        <v>0</v>
      </c>
      <c r="V1015" s="217">
        <f t="shared" si="140"/>
        <v>0</v>
      </c>
      <c r="W1015" s="215"/>
      <c r="X1015" s="215"/>
      <c r="Y1015" s="213" t="str">
        <f>IF(AB1015="Y",COUNT(#REF!), "")</f>
        <v/>
      </c>
      <c r="Z1015" s="32"/>
      <c r="AA1015" s="66" t="s">
        <v>175</v>
      </c>
      <c r="AB1015" s="66" t="s">
        <v>72</v>
      </c>
      <c r="AC1015" s="68">
        <v>52.927449000000003</v>
      </c>
      <c r="AD1015" s="68">
        <v>-123.017374</v>
      </c>
      <c r="AE1015" s="65" t="s">
        <v>176</v>
      </c>
      <c r="AF1015" s="66">
        <v>9059</v>
      </c>
      <c r="AG1015" s="66" t="s">
        <v>74</v>
      </c>
      <c r="AH1015" s="66">
        <v>31</v>
      </c>
      <c r="AI1015" s="66">
        <v>18</v>
      </c>
      <c r="AJ1015" s="66" t="s">
        <v>57</v>
      </c>
      <c r="AK1015" s="66" t="s">
        <v>62</v>
      </c>
      <c r="AL1015" s="66" t="s">
        <v>62</v>
      </c>
      <c r="AM1015" s="66" t="s">
        <v>63</v>
      </c>
      <c r="AN1015" s="63" t="str">
        <f t="shared" si="141"/>
        <v>Baker Creek</v>
      </c>
      <c r="AO1015" s="67" t="str">
        <f t="shared" si="142"/>
        <v>FALSE</v>
      </c>
      <c r="AP1015" s="67" t="str">
        <f t="shared" si="143"/>
        <v>FALSE</v>
      </c>
    </row>
    <row r="1016" spans="2:42" x14ac:dyDescent="0.25">
      <c r="B1016" s="174">
        <v>9060</v>
      </c>
      <c r="C1016" s="6" t="str">
        <f t="shared" si="135"/>
        <v>Redstone</v>
      </c>
      <c r="D1016" s="4" t="s">
        <v>57</v>
      </c>
      <c r="E1016" s="5" t="s">
        <v>57</v>
      </c>
      <c r="F1016" s="5" t="s">
        <v>57</v>
      </c>
      <c r="G1016" s="5" t="s">
        <v>2554</v>
      </c>
      <c r="H1016" s="5" t="s">
        <v>2552</v>
      </c>
      <c r="I1016" s="299"/>
      <c r="J1016" s="346"/>
      <c r="K1016" s="346"/>
      <c r="L1016" s="346"/>
      <c r="M1016" s="347"/>
      <c r="N1016" s="1"/>
      <c r="O1016" s="2"/>
      <c r="P1016" s="194"/>
      <c r="Q1016" s="343" t="str">
        <f t="shared" si="136"/>
        <v/>
      </c>
      <c r="R1016" s="210" t="str">
        <f t="shared" si="137"/>
        <v/>
      </c>
      <c r="S1016" s="211" t="str">
        <f t="shared" si="138"/>
        <v/>
      </c>
      <c r="T1016" s="215"/>
      <c r="U1016" s="213">
        <f t="shared" si="139"/>
        <v>0</v>
      </c>
      <c r="V1016" s="217">
        <f t="shared" si="140"/>
        <v>0</v>
      </c>
      <c r="W1016" s="215"/>
      <c r="X1016" s="215"/>
      <c r="Y1016" s="213" t="str">
        <f>IF(AB1016="Y",COUNT(#REF!), "")</f>
        <v/>
      </c>
      <c r="Z1016" s="32"/>
      <c r="AA1016" s="64" t="s">
        <v>1760</v>
      </c>
      <c r="AB1016" s="66" t="s">
        <v>72</v>
      </c>
      <c r="AC1016" s="65">
        <v>52.133299999999998</v>
      </c>
      <c r="AD1016" s="65">
        <v>-123.69999900000001</v>
      </c>
      <c r="AE1016" s="65" t="s">
        <v>1761</v>
      </c>
      <c r="AF1016" s="64">
        <v>9060</v>
      </c>
      <c r="AG1016" s="64" t="s">
        <v>74</v>
      </c>
      <c r="AH1016" s="64"/>
      <c r="AI1016" s="64"/>
      <c r="AJ1016" s="64" t="s">
        <v>57</v>
      </c>
      <c r="AK1016" s="64" t="s">
        <v>57</v>
      </c>
      <c r="AL1016" s="66" t="s">
        <v>57</v>
      </c>
      <c r="AM1016" s="66" t="s">
        <v>63</v>
      </c>
      <c r="AN1016" s="63" t="str">
        <f t="shared" si="141"/>
        <v>Redstone</v>
      </c>
      <c r="AO1016" s="67" t="str">
        <f t="shared" si="142"/>
        <v>FALSE</v>
      </c>
      <c r="AP1016" s="67" t="str">
        <f t="shared" si="143"/>
        <v>FALSE</v>
      </c>
    </row>
    <row r="1017" spans="2:42" x14ac:dyDescent="0.25">
      <c r="B1017" s="174">
        <v>10003</v>
      </c>
      <c r="C1017" s="6" t="str">
        <f t="shared" si="135"/>
        <v>Martin Valley</v>
      </c>
      <c r="D1017" s="4" t="s">
        <v>57</v>
      </c>
      <c r="E1017" s="5" t="s">
        <v>57</v>
      </c>
      <c r="F1017" s="5" t="s">
        <v>57</v>
      </c>
      <c r="G1017" s="5" t="s">
        <v>2555</v>
      </c>
      <c r="H1017" s="5" t="s">
        <v>2547</v>
      </c>
      <c r="I1017" s="299"/>
      <c r="J1017" s="346"/>
      <c r="K1017" s="346"/>
      <c r="L1017" s="346"/>
      <c r="M1017" s="347"/>
      <c r="N1017" s="1"/>
      <c r="O1017" s="2"/>
      <c r="P1017" s="194"/>
      <c r="Q1017" s="343" t="str">
        <f t="shared" si="136"/>
        <v/>
      </c>
      <c r="R1017" s="210" t="str">
        <f t="shared" si="137"/>
        <v/>
      </c>
      <c r="S1017" s="211" t="str">
        <f t="shared" si="138"/>
        <v/>
      </c>
      <c r="T1017" s="215"/>
      <c r="U1017" s="213">
        <f t="shared" si="139"/>
        <v>0</v>
      </c>
      <c r="V1017" s="217">
        <f t="shared" si="140"/>
        <v>0</v>
      </c>
      <c r="W1017" s="215"/>
      <c r="X1017" s="215"/>
      <c r="Y1017" s="213" t="str">
        <f>IF(AB1017="Y",COUNT(#REF!), "")</f>
        <v/>
      </c>
      <c r="Z1017" s="32"/>
      <c r="AA1017" s="66" t="s">
        <v>1318</v>
      </c>
      <c r="AB1017" s="64" t="s">
        <v>72</v>
      </c>
      <c r="AC1017" s="68">
        <v>52.361826000000001</v>
      </c>
      <c r="AD1017" s="68">
        <v>-127.723285</v>
      </c>
      <c r="AE1017" s="65" t="s">
        <v>1319</v>
      </c>
      <c r="AF1017" s="66">
        <v>10003</v>
      </c>
      <c r="AG1017" s="66" t="s">
        <v>74</v>
      </c>
      <c r="AH1017" s="66">
        <v>69</v>
      </c>
      <c r="AI1017" s="66">
        <v>40</v>
      </c>
      <c r="AJ1017" s="66" t="s">
        <v>57</v>
      </c>
      <c r="AK1017" s="66" t="s">
        <v>62</v>
      </c>
      <c r="AL1017" s="66" t="s">
        <v>57</v>
      </c>
      <c r="AM1017" s="66" t="s">
        <v>63</v>
      </c>
      <c r="AN1017" s="63" t="str">
        <f t="shared" si="141"/>
        <v>Martin Valley</v>
      </c>
      <c r="AO1017" s="67" t="str">
        <f t="shared" si="142"/>
        <v>FALSE</v>
      </c>
      <c r="AP1017" s="67" t="str">
        <f t="shared" si="143"/>
        <v>FALSE</v>
      </c>
    </row>
    <row r="1018" spans="2:42" x14ac:dyDescent="0.25">
      <c r="B1018" s="174">
        <v>50501</v>
      </c>
      <c r="C1018" s="6" t="str">
        <f t="shared" si="135"/>
        <v>Taku River Tlingit*</v>
      </c>
      <c r="D1018" s="4" t="s">
        <v>57</v>
      </c>
      <c r="E1018" s="5" t="s">
        <v>57</v>
      </c>
      <c r="F1018" s="5" t="s">
        <v>57</v>
      </c>
      <c r="G1018" s="5" t="s">
        <v>2567</v>
      </c>
      <c r="H1018" s="5" t="s">
        <v>2562</v>
      </c>
      <c r="I1018" s="299"/>
      <c r="J1018" s="346"/>
      <c r="K1018" s="346"/>
      <c r="L1018" s="346"/>
      <c r="M1018" s="347"/>
      <c r="N1018" s="1"/>
      <c r="O1018" s="2"/>
      <c r="P1018" s="194"/>
      <c r="Q1018" s="343" t="str">
        <f t="shared" si="136"/>
        <v/>
      </c>
      <c r="R1018" s="210" t="str">
        <f t="shared" si="137"/>
        <v/>
      </c>
      <c r="S1018" s="211" t="str">
        <f t="shared" si="138"/>
        <v/>
      </c>
      <c r="T1018" s="215"/>
      <c r="U1018" s="213">
        <f t="shared" si="139"/>
        <v>0</v>
      </c>
      <c r="V1018" s="217">
        <f t="shared" si="140"/>
        <v>0</v>
      </c>
      <c r="W1018" s="215"/>
      <c r="X1018" s="215"/>
      <c r="Y1018" s="213">
        <f>IF(AB1018="Y",COUNT(#REF!), "")</f>
        <v>0</v>
      </c>
      <c r="Z1018" s="32"/>
      <c r="AA1018" s="66" t="s">
        <v>2147</v>
      </c>
      <c r="AB1018" s="64" t="s">
        <v>59</v>
      </c>
      <c r="AC1018" s="68">
        <v>59.505817395000001</v>
      </c>
      <c r="AD1018" s="68">
        <v>-133.65868905900001</v>
      </c>
      <c r="AE1018" s="65" t="s">
        <v>2148</v>
      </c>
      <c r="AF1018" s="66">
        <v>50501</v>
      </c>
      <c r="AG1018" s="66" t="s">
        <v>61</v>
      </c>
      <c r="AH1018" s="66">
        <v>162</v>
      </c>
      <c r="AI1018" s="66">
        <v>100</v>
      </c>
      <c r="AJ1018" s="66" t="s">
        <v>57</v>
      </c>
      <c r="AK1018" s="66" t="s">
        <v>62</v>
      </c>
      <c r="AL1018" s="66" t="s">
        <v>62</v>
      </c>
      <c r="AM1018" s="66" t="s">
        <v>1709</v>
      </c>
      <c r="AN1018" s="63" t="str">
        <f t="shared" si="141"/>
        <v>Taku River Tlingit*</v>
      </c>
      <c r="AO1018" s="67" t="str">
        <f t="shared" si="142"/>
        <v>FALSE</v>
      </c>
      <c r="AP1018" s="67" t="str">
        <f t="shared" si="143"/>
        <v>FALSE</v>
      </c>
    </row>
    <row r="1019" spans="2:42" x14ac:dyDescent="0.25">
      <c r="B1019" s="174">
        <v>50504</v>
      </c>
      <c r="C1019" s="6" t="str">
        <f t="shared" si="135"/>
        <v>Good Hope Lake (Dease River)*</v>
      </c>
      <c r="D1019" s="4" t="s">
        <v>57</v>
      </c>
      <c r="E1019" s="5" t="s">
        <v>57</v>
      </c>
      <c r="F1019" s="5" t="s">
        <v>57</v>
      </c>
      <c r="G1019" s="5" t="s">
        <v>2567</v>
      </c>
      <c r="H1019" s="5" t="s">
        <v>2562</v>
      </c>
      <c r="I1019" s="299"/>
      <c r="J1019" s="346"/>
      <c r="K1019" s="346"/>
      <c r="L1019" s="346"/>
      <c r="M1019" s="347"/>
      <c r="N1019" s="1"/>
      <c r="O1019" s="2"/>
      <c r="P1019" s="194"/>
      <c r="Q1019" s="343" t="str">
        <f t="shared" si="136"/>
        <v/>
      </c>
      <c r="R1019" s="210" t="str">
        <f t="shared" si="137"/>
        <v/>
      </c>
      <c r="S1019" s="211" t="str">
        <f t="shared" si="138"/>
        <v/>
      </c>
      <c r="T1019" s="215"/>
      <c r="U1019" s="213">
        <f t="shared" si="139"/>
        <v>0</v>
      </c>
      <c r="V1019" s="217">
        <f t="shared" si="140"/>
        <v>0</v>
      </c>
      <c r="W1019" s="215"/>
      <c r="X1019" s="215"/>
      <c r="Y1019" s="213">
        <f>IF(AB1019="Y",COUNT(#REF!), "")</f>
        <v>0</v>
      </c>
      <c r="Z1019" s="32"/>
      <c r="AA1019" s="66" t="s">
        <v>877</v>
      </c>
      <c r="AB1019" s="64" t="s">
        <v>59</v>
      </c>
      <c r="AC1019" s="68">
        <v>59.294676498999998</v>
      </c>
      <c r="AD1019" s="68">
        <v>-129.28820809600001</v>
      </c>
      <c r="AE1019" s="65" t="s">
        <v>878</v>
      </c>
      <c r="AF1019" s="66">
        <v>50504</v>
      </c>
      <c r="AG1019" s="66" t="s">
        <v>61</v>
      </c>
      <c r="AH1019" s="66">
        <v>15</v>
      </c>
      <c r="AI1019" s="66">
        <v>6</v>
      </c>
      <c r="AJ1019" s="66" t="s">
        <v>57</v>
      </c>
      <c r="AK1019" s="66" t="s">
        <v>62</v>
      </c>
      <c r="AL1019" s="66" t="s">
        <v>62</v>
      </c>
      <c r="AM1019" s="66" t="s">
        <v>63</v>
      </c>
      <c r="AN1019" s="63" t="str">
        <f t="shared" si="141"/>
        <v>Good Hope Lake (Dease River)*</v>
      </c>
      <c r="AO1019" s="67" t="str">
        <f t="shared" si="142"/>
        <v>FALSE</v>
      </c>
      <c r="AP1019" s="67" t="str">
        <f t="shared" si="143"/>
        <v>FALSE</v>
      </c>
    </row>
    <row r="1020" spans="2:42" x14ac:dyDescent="0.25">
      <c r="B1020" s="174">
        <v>50530</v>
      </c>
      <c r="C1020" s="6" t="str">
        <f t="shared" si="135"/>
        <v>Moricetown (Witset First Nation)*</v>
      </c>
      <c r="D1020" s="4" t="s">
        <v>62</v>
      </c>
      <c r="E1020" s="5" t="s">
        <v>62</v>
      </c>
      <c r="F1020" s="5" t="s">
        <v>62</v>
      </c>
      <c r="G1020" s="5" t="s">
        <v>2565</v>
      </c>
      <c r="H1020" s="5" t="s">
        <v>2564</v>
      </c>
      <c r="I1020" s="299"/>
      <c r="J1020" s="346"/>
      <c r="K1020" s="346"/>
      <c r="L1020" s="346"/>
      <c r="M1020" s="347"/>
      <c r="N1020" s="1"/>
      <c r="O1020" s="2"/>
      <c r="P1020" s="194"/>
      <c r="Q1020" s="343" t="str">
        <f t="shared" si="136"/>
        <v/>
      </c>
      <c r="R1020" s="210" t="str">
        <f t="shared" si="137"/>
        <v/>
      </c>
      <c r="S1020" s="211" t="str">
        <f t="shared" si="138"/>
        <v/>
      </c>
      <c r="T1020" s="215"/>
      <c r="U1020" s="213">
        <f t="shared" si="139"/>
        <v>0</v>
      </c>
      <c r="V1020" s="217">
        <f t="shared" si="140"/>
        <v>0</v>
      </c>
      <c r="W1020" s="215"/>
      <c r="X1020" s="215"/>
      <c r="Y1020" s="213">
        <f>IF(AB1020="Y",COUNT(#REF!), "")</f>
        <v>0</v>
      </c>
      <c r="Z1020" s="32"/>
      <c r="AA1020" s="66" t="s">
        <v>1412</v>
      </c>
      <c r="AB1020" s="64" t="s">
        <v>59</v>
      </c>
      <c r="AC1020" s="68">
        <v>55.021566266000001</v>
      </c>
      <c r="AD1020" s="68">
        <v>-127.33091458</v>
      </c>
      <c r="AE1020" s="65" t="s">
        <v>1413</v>
      </c>
      <c r="AF1020" s="66">
        <v>50530</v>
      </c>
      <c r="AG1020" s="66" t="s">
        <v>61</v>
      </c>
      <c r="AH1020" s="66">
        <v>651</v>
      </c>
      <c r="AI1020" s="66">
        <v>236</v>
      </c>
      <c r="AJ1020" s="66" t="s">
        <v>62</v>
      </c>
      <c r="AK1020" s="66" t="s">
        <v>57</v>
      </c>
      <c r="AL1020" s="66" t="s">
        <v>57</v>
      </c>
      <c r="AM1020" s="66" t="s">
        <v>63</v>
      </c>
      <c r="AN1020" s="63" t="str">
        <f t="shared" si="141"/>
        <v>Moricetown (Witset First Nation)*</v>
      </c>
      <c r="AO1020" s="67" t="str">
        <f t="shared" si="142"/>
        <v>FALSE</v>
      </c>
      <c r="AP1020" s="67" t="str">
        <f t="shared" si="143"/>
        <v>FALSE</v>
      </c>
    </row>
    <row r="1021" spans="2:42" x14ac:dyDescent="0.25">
      <c r="B1021" s="174">
        <v>50531</v>
      </c>
      <c r="C1021" s="6" t="str">
        <f t="shared" si="135"/>
        <v>Hazelton (Gitanmaax)*</v>
      </c>
      <c r="D1021" s="4" t="s">
        <v>62</v>
      </c>
      <c r="E1021" s="5" t="s">
        <v>62</v>
      </c>
      <c r="F1021" s="5" t="s">
        <v>62</v>
      </c>
      <c r="G1021" s="5" t="s">
        <v>2565</v>
      </c>
      <c r="H1021" s="5" t="s">
        <v>2564</v>
      </c>
      <c r="I1021" s="299"/>
      <c r="J1021" s="346"/>
      <c r="K1021" s="346"/>
      <c r="L1021" s="346"/>
      <c r="M1021" s="347"/>
      <c r="N1021" s="1"/>
      <c r="O1021" s="2"/>
      <c r="P1021" s="194"/>
      <c r="Q1021" s="343" t="str">
        <f t="shared" si="136"/>
        <v/>
      </c>
      <c r="R1021" s="210" t="str">
        <f t="shared" si="137"/>
        <v/>
      </c>
      <c r="S1021" s="211" t="str">
        <f t="shared" si="138"/>
        <v/>
      </c>
      <c r="T1021" s="215"/>
      <c r="U1021" s="213">
        <f t="shared" si="139"/>
        <v>0</v>
      </c>
      <c r="V1021" s="217">
        <f t="shared" si="140"/>
        <v>0</v>
      </c>
      <c r="W1021" s="215"/>
      <c r="X1021" s="215"/>
      <c r="Y1021" s="213">
        <f>IF(AB1021="Y",COUNT(#REF!), "")</f>
        <v>0</v>
      </c>
      <c r="Z1021" s="32"/>
      <c r="AA1021" s="66" t="s">
        <v>949</v>
      </c>
      <c r="AB1021" s="64" t="s">
        <v>59</v>
      </c>
      <c r="AC1021" s="68">
        <v>55.255671124999999</v>
      </c>
      <c r="AD1021" s="68">
        <v>-127.675038195</v>
      </c>
      <c r="AE1021" s="65" t="s">
        <v>950</v>
      </c>
      <c r="AF1021" s="66">
        <v>50531</v>
      </c>
      <c r="AG1021" s="66" t="s">
        <v>66</v>
      </c>
      <c r="AH1021" s="66">
        <v>818</v>
      </c>
      <c r="AI1021" s="66">
        <v>317</v>
      </c>
      <c r="AJ1021" s="66" t="s">
        <v>62</v>
      </c>
      <c r="AK1021" s="66" t="s">
        <v>57</v>
      </c>
      <c r="AL1021" s="66" t="s">
        <v>62</v>
      </c>
      <c r="AM1021" s="66" t="s">
        <v>63</v>
      </c>
      <c r="AN1021" s="63" t="str">
        <f t="shared" si="141"/>
        <v>Hazelton (Gitanmaax)*</v>
      </c>
      <c r="AO1021" s="67" t="str">
        <f t="shared" si="142"/>
        <v>FALSE</v>
      </c>
      <c r="AP1021" s="67" t="str">
        <f t="shared" si="143"/>
        <v>FALSE</v>
      </c>
    </row>
    <row r="1022" spans="2:42" x14ac:dyDescent="0.25">
      <c r="B1022" s="174">
        <v>50532</v>
      </c>
      <c r="C1022" s="6" t="str">
        <f t="shared" si="135"/>
        <v>Kispiox*</v>
      </c>
      <c r="D1022" s="4" t="s">
        <v>62</v>
      </c>
      <c r="E1022" s="5" t="s">
        <v>62</v>
      </c>
      <c r="F1022" s="5" t="s">
        <v>62</v>
      </c>
      <c r="G1022" s="5" t="s">
        <v>2565</v>
      </c>
      <c r="H1022" s="5" t="s">
        <v>2564</v>
      </c>
      <c r="I1022" s="299"/>
      <c r="J1022" s="346"/>
      <c r="K1022" s="346"/>
      <c r="L1022" s="346"/>
      <c r="M1022" s="347"/>
      <c r="N1022" s="1"/>
      <c r="O1022" s="2"/>
      <c r="P1022" s="194"/>
      <c r="Q1022" s="343" t="str">
        <f t="shared" si="136"/>
        <v/>
      </c>
      <c r="R1022" s="210" t="str">
        <f t="shared" si="137"/>
        <v/>
      </c>
      <c r="S1022" s="211" t="str">
        <f t="shared" si="138"/>
        <v/>
      </c>
      <c r="T1022" s="215"/>
      <c r="U1022" s="213">
        <f t="shared" si="139"/>
        <v>0</v>
      </c>
      <c r="V1022" s="217">
        <f t="shared" si="140"/>
        <v>0</v>
      </c>
      <c r="W1022" s="215"/>
      <c r="X1022" s="215"/>
      <c r="Y1022" s="213">
        <f>IF(AB1022="Y",COUNT(#REF!), "")</f>
        <v>0</v>
      </c>
      <c r="Z1022" s="32"/>
      <c r="AA1022" s="66" t="s">
        <v>1096</v>
      </c>
      <c r="AB1022" s="64" t="s">
        <v>59</v>
      </c>
      <c r="AC1022" s="68">
        <v>55.355299273</v>
      </c>
      <c r="AD1022" s="68">
        <v>-127.691096164</v>
      </c>
      <c r="AE1022" s="65" t="s">
        <v>1097</v>
      </c>
      <c r="AF1022" s="66">
        <v>50532</v>
      </c>
      <c r="AG1022" s="66" t="s">
        <v>61</v>
      </c>
      <c r="AH1022" s="66">
        <v>357</v>
      </c>
      <c r="AI1022" s="66">
        <v>130</v>
      </c>
      <c r="AJ1022" s="66" t="s">
        <v>62</v>
      </c>
      <c r="AK1022" s="66" t="s">
        <v>57</v>
      </c>
      <c r="AL1022" s="66" t="s">
        <v>62</v>
      </c>
      <c r="AM1022" s="66" t="s">
        <v>63</v>
      </c>
      <c r="AN1022" s="63" t="str">
        <f t="shared" si="141"/>
        <v>Kispiox*</v>
      </c>
      <c r="AO1022" s="67" t="str">
        <f t="shared" si="142"/>
        <v>FALSE</v>
      </c>
      <c r="AP1022" s="67" t="str">
        <f t="shared" si="143"/>
        <v>FALSE</v>
      </c>
    </row>
    <row r="1023" spans="2:42" x14ac:dyDescent="0.25">
      <c r="B1023" s="174">
        <v>50533</v>
      </c>
      <c r="C1023" s="6" t="str">
        <f t="shared" si="135"/>
        <v>Glen Vowell*</v>
      </c>
      <c r="D1023" s="4" t="s">
        <v>62</v>
      </c>
      <c r="E1023" s="5" t="s">
        <v>62</v>
      </c>
      <c r="F1023" s="5" t="s">
        <v>62</v>
      </c>
      <c r="G1023" s="5" t="s">
        <v>2565</v>
      </c>
      <c r="H1023" s="5" t="s">
        <v>2564</v>
      </c>
      <c r="I1023" s="299"/>
      <c r="J1023" s="346"/>
      <c r="K1023" s="346"/>
      <c r="L1023" s="346"/>
      <c r="M1023" s="347"/>
      <c r="N1023" s="1"/>
      <c r="O1023" s="2"/>
      <c r="P1023" s="194"/>
      <c r="Q1023" s="343" t="str">
        <f t="shared" si="136"/>
        <v/>
      </c>
      <c r="R1023" s="210" t="str">
        <f t="shared" si="137"/>
        <v/>
      </c>
      <c r="S1023" s="211" t="str">
        <f t="shared" si="138"/>
        <v/>
      </c>
      <c r="T1023" s="215"/>
      <c r="U1023" s="213">
        <f t="shared" si="139"/>
        <v>0</v>
      </c>
      <c r="V1023" s="217">
        <f t="shared" si="140"/>
        <v>0</v>
      </c>
      <c r="W1023" s="215"/>
      <c r="X1023" s="215"/>
      <c r="Y1023" s="213">
        <f>IF(AB1023="Y",COUNT(#REF!), "")</f>
        <v>0</v>
      </c>
      <c r="Z1023" s="32"/>
      <c r="AA1023" s="64" t="s">
        <v>859</v>
      </c>
      <c r="AB1023" s="64" t="s">
        <v>59</v>
      </c>
      <c r="AC1023" s="65">
        <v>55.309967274999998</v>
      </c>
      <c r="AD1023" s="65">
        <v>-127.674359142</v>
      </c>
      <c r="AE1023" s="65" t="s">
        <v>860</v>
      </c>
      <c r="AF1023" s="64">
        <v>50533</v>
      </c>
      <c r="AG1023" s="64" t="s">
        <v>61</v>
      </c>
      <c r="AH1023" s="64">
        <v>510</v>
      </c>
      <c r="AI1023" s="64">
        <v>184</v>
      </c>
      <c r="AJ1023" s="64" t="s">
        <v>57</v>
      </c>
      <c r="AK1023" s="64" t="s">
        <v>57</v>
      </c>
      <c r="AL1023" s="66" t="s">
        <v>57</v>
      </c>
      <c r="AM1023" s="66" t="s">
        <v>63</v>
      </c>
      <c r="AN1023" s="63" t="str">
        <f t="shared" si="141"/>
        <v>Glen Vowell*</v>
      </c>
      <c r="AO1023" s="67" t="str">
        <f t="shared" si="142"/>
        <v>FALSE</v>
      </c>
      <c r="AP1023" s="67" t="str">
        <f t="shared" si="143"/>
        <v>FALSE</v>
      </c>
    </row>
    <row r="1024" spans="2:42" x14ac:dyDescent="0.25">
      <c r="B1024" s="174">
        <v>50534</v>
      </c>
      <c r="C1024" s="6" t="str">
        <f t="shared" si="135"/>
        <v>Hagwilget (Hagwilget Village)*</v>
      </c>
      <c r="D1024" s="4" t="s">
        <v>57</v>
      </c>
      <c r="E1024" s="5" t="s">
        <v>62</v>
      </c>
      <c r="F1024" s="5" t="s">
        <v>62</v>
      </c>
      <c r="G1024" s="5" t="s">
        <v>2565</v>
      </c>
      <c r="H1024" s="5" t="s">
        <v>2564</v>
      </c>
      <c r="I1024" s="299"/>
      <c r="J1024" s="346"/>
      <c r="K1024" s="346"/>
      <c r="L1024" s="346"/>
      <c r="M1024" s="347"/>
      <c r="N1024" s="1"/>
      <c r="O1024" s="2"/>
      <c r="P1024" s="194"/>
      <c r="Q1024" s="343" t="str">
        <f t="shared" si="136"/>
        <v/>
      </c>
      <c r="R1024" s="210" t="str">
        <f t="shared" si="137"/>
        <v/>
      </c>
      <c r="S1024" s="211" t="str">
        <f t="shared" si="138"/>
        <v/>
      </c>
      <c r="T1024" s="215"/>
      <c r="U1024" s="213">
        <f t="shared" si="139"/>
        <v>0</v>
      </c>
      <c r="V1024" s="217">
        <f t="shared" si="140"/>
        <v>0</v>
      </c>
      <c r="W1024" s="215"/>
      <c r="X1024" s="215"/>
      <c r="Y1024" s="213">
        <f>IF(AB1024="Y",COUNT(#REF!), "")</f>
        <v>0</v>
      </c>
      <c r="Z1024" s="32"/>
      <c r="AA1024" s="64" t="s">
        <v>915</v>
      </c>
      <c r="AB1024" s="64" t="s">
        <v>59</v>
      </c>
      <c r="AC1024" s="65">
        <v>55.253538460999998</v>
      </c>
      <c r="AD1024" s="65">
        <v>-127.60030056799999</v>
      </c>
      <c r="AE1024" s="65" t="s">
        <v>916</v>
      </c>
      <c r="AF1024" s="64">
        <v>50534</v>
      </c>
      <c r="AG1024" s="64" t="s">
        <v>61</v>
      </c>
      <c r="AH1024" s="64">
        <v>755</v>
      </c>
      <c r="AI1024" s="64">
        <v>383</v>
      </c>
      <c r="AJ1024" s="64" t="s">
        <v>57</v>
      </c>
      <c r="AK1024" s="64" t="s">
        <v>57</v>
      </c>
      <c r="AL1024" s="66" t="s">
        <v>62</v>
      </c>
      <c r="AM1024" s="66" t="s">
        <v>63</v>
      </c>
      <c r="AN1024" s="63" t="str">
        <f t="shared" si="141"/>
        <v>Hagwilget (Hagwilget Village)*</v>
      </c>
      <c r="AO1024" s="67" t="str">
        <f t="shared" si="142"/>
        <v>FALSE</v>
      </c>
      <c r="AP1024" s="67" t="str">
        <f t="shared" si="143"/>
        <v>FALSE</v>
      </c>
    </row>
    <row r="1025" spans="2:42" x14ac:dyDescent="0.25">
      <c r="B1025" s="174">
        <v>50535</v>
      </c>
      <c r="C1025" s="6" t="str">
        <f t="shared" si="135"/>
        <v>Kitseguecla (Gitsegukla)*</v>
      </c>
      <c r="D1025" s="4" t="s">
        <v>57</v>
      </c>
      <c r="E1025" s="5" t="s">
        <v>57</v>
      </c>
      <c r="F1025" s="5" t="s">
        <v>62</v>
      </c>
      <c r="G1025" s="5" t="s">
        <v>2565</v>
      </c>
      <c r="H1025" s="5" t="s">
        <v>2564</v>
      </c>
      <c r="I1025" s="299"/>
      <c r="J1025" s="346"/>
      <c r="K1025" s="346"/>
      <c r="L1025" s="346"/>
      <c r="M1025" s="347"/>
      <c r="N1025" s="1"/>
      <c r="O1025" s="2"/>
      <c r="P1025" s="194"/>
      <c r="Q1025" s="343" t="str">
        <f t="shared" si="136"/>
        <v/>
      </c>
      <c r="R1025" s="210" t="str">
        <f t="shared" si="137"/>
        <v/>
      </c>
      <c r="S1025" s="211" t="str">
        <f t="shared" si="138"/>
        <v/>
      </c>
      <c r="T1025" s="215"/>
      <c r="U1025" s="213">
        <f t="shared" si="139"/>
        <v>0</v>
      </c>
      <c r="V1025" s="217">
        <f t="shared" si="140"/>
        <v>0</v>
      </c>
      <c r="W1025" s="215"/>
      <c r="X1025" s="215"/>
      <c r="Y1025" s="213">
        <f>IF(AB1025="Y",COUNT(#REF!), "")</f>
        <v>0</v>
      </c>
      <c r="Z1025" s="32"/>
      <c r="AA1025" s="66" t="s">
        <v>1108</v>
      </c>
      <c r="AB1025" s="64" t="s">
        <v>59</v>
      </c>
      <c r="AC1025" s="68">
        <v>55.087686089000002</v>
      </c>
      <c r="AD1025" s="68">
        <v>-127.829590143</v>
      </c>
      <c r="AE1025" s="65" t="s">
        <v>1109</v>
      </c>
      <c r="AF1025" s="66">
        <v>50535</v>
      </c>
      <c r="AG1025" s="66" t="s">
        <v>61</v>
      </c>
      <c r="AH1025" s="66">
        <v>427</v>
      </c>
      <c r="AI1025" s="66">
        <v>143</v>
      </c>
      <c r="AJ1025" s="66" t="s">
        <v>57</v>
      </c>
      <c r="AK1025" s="66" t="s">
        <v>62</v>
      </c>
      <c r="AL1025" s="66" t="s">
        <v>62</v>
      </c>
      <c r="AM1025" s="66" t="s">
        <v>63</v>
      </c>
      <c r="AN1025" s="63" t="str">
        <f t="shared" si="141"/>
        <v>Kitseguecla (Gitsegukla)*</v>
      </c>
      <c r="AO1025" s="67" t="str">
        <f t="shared" si="142"/>
        <v>FALSE</v>
      </c>
      <c r="AP1025" s="67" t="str">
        <f t="shared" si="143"/>
        <v>FALSE</v>
      </c>
    </row>
    <row r="1026" spans="2:42" x14ac:dyDescent="0.25">
      <c r="B1026" s="174">
        <v>50536</v>
      </c>
      <c r="C1026" s="6" t="str">
        <f t="shared" si="135"/>
        <v>Kitwanga (Gitwangak)*</v>
      </c>
      <c r="D1026" s="4" t="s">
        <v>57</v>
      </c>
      <c r="E1026" s="5" t="s">
        <v>57</v>
      </c>
      <c r="F1026" s="5" t="s">
        <v>62</v>
      </c>
      <c r="G1026" s="5" t="s">
        <v>2565</v>
      </c>
      <c r="H1026" s="5" t="s">
        <v>2564</v>
      </c>
      <c r="I1026" s="299"/>
      <c r="J1026" s="346"/>
      <c r="K1026" s="346"/>
      <c r="L1026" s="346"/>
      <c r="M1026" s="347"/>
      <c r="N1026" s="1"/>
      <c r="O1026" s="2"/>
      <c r="P1026" s="194"/>
      <c r="Q1026" s="343" t="str">
        <f t="shared" si="136"/>
        <v/>
      </c>
      <c r="R1026" s="210" t="str">
        <f t="shared" si="137"/>
        <v/>
      </c>
      <c r="S1026" s="211" t="str">
        <f t="shared" si="138"/>
        <v/>
      </c>
      <c r="T1026" s="215"/>
      <c r="U1026" s="213">
        <f t="shared" si="139"/>
        <v>0</v>
      </c>
      <c r="V1026" s="217">
        <f t="shared" si="140"/>
        <v>0</v>
      </c>
      <c r="W1026" s="215"/>
      <c r="X1026" s="215"/>
      <c r="Y1026" s="213">
        <f>IF(AB1026="Y",COUNT(#REF!), "")</f>
        <v>0</v>
      </c>
      <c r="Z1026" s="32"/>
      <c r="AA1026" s="66" t="s">
        <v>1115</v>
      </c>
      <c r="AB1026" s="64" t="s">
        <v>59</v>
      </c>
      <c r="AC1026" s="68">
        <v>55.099255217</v>
      </c>
      <c r="AD1026" s="68">
        <v>-128.06793311000001</v>
      </c>
      <c r="AE1026" s="65" t="s">
        <v>1116</v>
      </c>
      <c r="AF1026" s="66">
        <v>50536</v>
      </c>
      <c r="AG1026" s="66" t="s">
        <v>61</v>
      </c>
      <c r="AH1026" s="66">
        <v>454</v>
      </c>
      <c r="AI1026" s="66">
        <v>176</v>
      </c>
      <c r="AJ1026" s="66" t="s">
        <v>57</v>
      </c>
      <c r="AK1026" s="66" t="s">
        <v>62</v>
      </c>
      <c r="AL1026" s="66" t="s">
        <v>62</v>
      </c>
      <c r="AM1026" s="66" t="s">
        <v>63</v>
      </c>
      <c r="AN1026" s="63" t="str">
        <f t="shared" si="141"/>
        <v>Kitwanga (Gitwangak)*</v>
      </c>
      <c r="AO1026" s="67" t="str">
        <f t="shared" si="142"/>
        <v>FALSE</v>
      </c>
      <c r="AP1026" s="67" t="str">
        <f t="shared" si="143"/>
        <v>FALSE</v>
      </c>
    </row>
    <row r="1027" spans="2:42" x14ac:dyDescent="0.25">
      <c r="B1027" s="174">
        <v>50537</v>
      </c>
      <c r="C1027" s="6" t="str">
        <f t="shared" si="135"/>
        <v>Gitanyow*</v>
      </c>
      <c r="D1027" s="4" t="s">
        <v>57</v>
      </c>
      <c r="E1027" s="5" t="s">
        <v>57</v>
      </c>
      <c r="F1027" s="5" t="s">
        <v>57</v>
      </c>
      <c r="G1027" s="5" t="s">
        <v>2565</v>
      </c>
      <c r="H1027" s="5" t="s">
        <v>2564</v>
      </c>
      <c r="I1027" s="299"/>
      <c r="J1027" s="346"/>
      <c r="K1027" s="346"/>
      <c r="L1027" s="346"/>
      <c r="M1027" s="347"/>
      <c r="N1027" s="1"/>
      <c r="O1027" s="2"/>
      <c r="P1027" s="194"/>
      <c r="Q1027" s="343" t="str">
        <f t="shared" si="136"/>
        <v/>
      </c>
      <c r="R1027" s="210" t="str">
        <f t="shared" si="137"/>
        <v/>
      </c>
      <c r="S1027" s="211" t="str">
        <f t="shared" si="138"/>
        <v/>
      </c>
      <c r="T1027" s="215"/>
      <c r="U1027" s="213">
        <f t="shared" si="139"/>
        <v>0</v>
      </c>
      <c r="V1027" s="217">
        <f t="shared" si="140"/>
        <v>0</v>
      </c>
      <c r="W1027" s="215"/>
      <c r="X1027" s="215"/>
      <c r="Y1027" s="213">
        <f>IF(AB1027="Y",COUNT(#REF!), "")</f>
        <v>0</v>
      </c>
      <c r="Z1027" s="32"/>
      <c r="AA1027" s="66" t="s">
        <v>853</v>
      </c>
      <c r="AB1027" s="64" t="s">
        <v>59</v>
      </c>
      <c r="AC1027" s="68">
        <v>55.267635220000003</v>
      </c>
      <c r="AD1027" s="68">
        <v>-128.070618182</v>
      </c>
      <c r="AE1027" s="65" t="s">
        <v>854</v>
      </c>
      <c r="AF1027" s="66">
        <v>50537</v>
      </c>
      <c r="AG1027" s="66" t="s">
        <v>61</v>
      </c>
      <c r="AH1027" s="66">
        <v>436</v>
      </c>
      <c r="AI1027" s="66">
        <v>137</v>
      </c>
      <c r="AJ1027" s="66" t="s">
        <v>57</v>
      </c>
      <c r="AK1027" s="66" t="s">
        <v>62</v>
      </c>
      <c r="AL1027" s="66" t="s">
        <v>57</v>
      </c>
      <c r="AM1027" s="66" t="s">
        <v>63</v>
      </c>
      <c r="AN1027" s="63" t="str">
        <f t="shared" si="141"/>
        <v>Gitanyow*</v>
      </c>
      <c r="AO1027" s="67" t="str">
        <f t="shared" si="142"/>
        <v>FALSE</v>
      </c>
      <c r="AP1027" s="67" t="str">
        <f t="shared" si="143"/>
        <v>FALSE</v>
      </c>
    </row>
    <row r="1028" spans="2:42" x14ac:dyDescent="0.25">
      <c r="B1028" s="174">
        <v>50538</v>
      </c>
      <c r="C1028" s="6" t="str">
        <f t="shared" si="135"/>
        <v>Bella Bella (Heiltsuk)*</v>
      </c>
      <c r="D1028" s="4" t="s">
        <v>57</v>
      </c>
      <c r="E1028" s="5" t="s">
        <v>62</v>
      </c>
      <c r="F1028" s="5" t="s">
        <v>62</v>
      </c>
      <c r="G1028" s="5" t="s">
        <v>2555</v>
      </c>
      <c r="H1028" s="5" t="s">
        <v>2547</v>
      </c>
      <c r="I1028" s="299"/>
      <c r="J1028" s="346"/>
      <c r="K1028" s="346"/>
      <c r="L1028" s="346"/>
      <c r="M1028" s="347"/>
      <c r="N1028" s="1"/>
      <c r="O1028" s="2"/>
      <c r="P1028" s="194"/>
      <c r="Q1028" s="343" t="str">
        <f t="shared" si="136"/>
        <v/>
      </c>
      <c r="R1028" s="210" t="str">
        <f t="shared" si="137"/>
        <v/>
      </c>
      <c r="S1028" s="211" t="str">
        <f t="shared" si="138"/>
        <v/>
      </c>
      <c r="T1028" s="215"/>
      <c r="U1028" s="213">
        <f t="shared" si="139"/>
        <v>0</v>
      </c>
      <c r="V1028" s="217">
        <f t="shared" si="140"/>
        <v>0</v>
      </c>
      <c r="W1028" s="215"/>
      <c r="X1028" s="215"/>
      <c r="Y1028" s="213">
        <f>IF(AB1028="Y",COUNT(#REF!), "")</f>
        <v>0</v>
      </c>
      <c r="Z1028" s="32"/>
      <c r="AA1028" s="66" t="s">
        <v>226</v>
      </c>
      <c r="AB1028" s="64" t="s">
        <v>59</v>
      </c>
      <c r="AC1028" s="68">
        <v>52.169770157000002</v>
      </c>
      <c r="AD1028" s="68">
        <v>-128.144901014</v>
      </c>
      <c r="AE1028" s="65" t="s">
        <v>227</v>
      </c>
      <c r="AF1028" s="66">
        <v>50538</v>
      </c>
      <c r="AG1028" s="66" t="s">
        <v>61</v>
      </c>
      <c r="AH1028" s="66">
        <v>944</v>
      </c>
      <c r="AI1028" s="66">
        <v>436</v>
      </c>
      <c r="AJ1028" s="66" t="s">
        <v>57</v>
      </c>
      <c r="AK1028" s="66" t="s">
        <v>62</v>
      </c>
      <c r="AL1028" s="66" t="s">
        <v>57</v>
      </c>
      <c r="AM1028" s="66" t="s">
        <v>63</v>
      </c>
      <c r="AN1028" s="63" t="str">
        <f t="shared" si="141"/>
        <v>Bella Bella (Heiltsuk)*</v>
      </c>
      <c r="AO1028" s="67" t="str">
        <f t="shared" si="142"/>
        <v>FALSE</v>
      </c>
      <c r="AP1028" s="67" t="str">
        <f t="shared" si="143"/>
        <v>FALSE</v>
      </c>
    </row>
    <row r="1029" spans="2:42" x14ac:dyDescent="0.25">
      <c r="B1029" s="174">
        <v>50539</v>
      </c>
      <c r="C1029" s="6" t="str">
        <f t="shared" si="135"/>
        <v>Nuxalk Nation*</v>
      </c>
      <c r="D1029" s="4" t="s">
        <v>57</v>
      </c>
      <c r="E1029" s="5" t="s">
        <v>57</v>
      </c>
      <c r="F1029" s="5" t="s">
        <v>62</v>
      </c>
      <c r="G1029" s="5" t="s">
        <v>2555</v>
      </c>
      <c r="H1029" s="5" t="s">
        <v>2547</v>
      </c>
      <c r="I1029" s="299"/>
      <c r="J1029" s="346"/>
      <c r="K1029" s="346"/>
      <c r="L1029" s="346"/>
      <c r="M1029" s="347"/>
      <c r="N1029" s="1"/>
      <c r="O1029" s="2"/>
      <c r="P1029" s="194"/>
      <c r="Q1029" s="343" t="str">
        <f t="shared" si="136"/>
        <v/>
      </c>
      <c r="R1029" s="210" t="str">
        <f t="shared" si="137"/>
        <v/>
      </c>
      <c r="S1029" s="211" t="str">
        <f t="shared" si="138"/>
        <v/>
      </c>
      <c r="T1029" s="215"/>
      <c r="U1029" s="213">
        <f t="shared" si="139"/>
        <v>0</v>
      </c>
      <c r="V1029" s="217">
        <f t="shared" si="140"/>
        <v>0</v>
      </c>
      <c r="W1029" s="215"/>
      <c r="X1029" s="215"/>
      <c r="Y1029" s="213">
        <f>IF(AB1029="Y",COUNT(#REF!), "")</f>
        <v>0</v>
      </c>
      <c r="Z1029" s="32"/>
      <c r="AA1029" s="64" t="s">
        <v>1536</v>
      </c>
      <c r="AB1029" s="64" t="s">
        <v>59</v>
      </c>
      <c r="AC1029" s="65">
        <v>52.363600918000003</v>
      </c>
      <c r="AD1029" s="65">
        <v>-126.710542817</v>
      </c>
      <c r="AE1029" s="65" t="s">
        <v>1537</v>
      </c>
      <c r="AF1029" s="64">
        <v>50539</v>
      </c>
      <c r="AG1029" s="64" t="s">
        <v>66</v>
      </c>
      <c r="AH1029" s="64">
        <v>945</v>
      </c>
      <c r="AI1029" s="64">
        <v>372</v>
      </c>
      <c r="AJ1029" s="64" t="s">
        <v>57</v>
      </c>
      <c r="AK1029" s="64" t="s">
        <v>62</v>
      </c>
      <c r="AL1029" s="66" t="s">
        <v>57</v>
      </c>
      <c r="AM1029" s="66" t="s">
        <v>63</v>
      </c>
      <c r="AN1029" s="63" t="str">
        <f t="shared" si="141"/>
        <v>Nuxalk Nation*</v>
      </c>
      <c r="AO1029" s="67" t="str">
        <f t="shared" si="142"/>
        <v>FALSE</v>
      </c>
      <c r="AP1029" s="67" t="str">
        <f t="shared" si="143"/>
        <v>FALSE</v>
      </c>
    </row>
    <row r="1030" spans="2:42" x14ac:dyDescent="0.25">
      <c r="B1030" s="174">
        <v>50540</v>
      </c>
      <c r="C1030" s="6" t="str">
        <f t="shared" si="135"/>
        <v>Klemtu (Kitasoo)*</v>
      </c>
      <c r="D1030" s="4" t="s">
        <v>57</v>
      </c>
      <c r="E1030" s="5" t="s">
        <v>62</v>
      </c>
      <c r="F1030" s="5" t="s">
        <v>62</v>
      </c>
      <c r="G1030" s="5" t="s">
        <v>2565</v>
      </c>
      <c r="H1030" s="5" t="s">
        <v>2564</v>
      </c>
      <c r="I1030" s="299"/>
      <c r="J1030" s="346"/>
      <c r="K1030" s="346"/>
      <c r="L1030" s="346"/>
      <c r="M1030" s="347"/>
      <c r="N1030" s="1"/>
      <c r="O1030" s="2"/>
      <c r="P1030" s="194"/>
      <c r="Q1030" s="343" t="str">
        <f t="shared" si="136"/>
        <v/>
      </c>
      <c r="R1030" s="210" t="str">
        <f t="shared" si="137"/>
        <v/>
      </c>
      <c r="S1030" s="211" t="str">
        <f t="shared" si="138"/>
        <v/>
      </c>
      <c r="T1030" s="215"/>
      <c r="U1030" s="213">
        <f t="shared" si="139"/>
        <v>0</v>
      </c>
      <c r="V1030" s="217">
        <f t="shared" si="140"/>
        <v>0</v>
      </c>
      <c r="W1030" s="215"/>
      <c r="X1030" s="215"/>
      <c r="Y1030" s="213">
        <f>IF(AB1030="Y",COUNT(#REF!), "")</f>
        <v>0</v>
      </c>
      <c r="Z1030" s="32"/>
      <c r="AA1030" s="64" t="s">
        <v>1121</v>
      </c>
      <c r="AB1030" s="64" t="s">
        <v>59</v>
      </c>
      <c r="AC1030" s="65">
        <v>52.590618481</v>
      </c>
      <c r="AD1030" s="65">
        <v>-128.51967353000001</v>
      </c>
      <c r="AE1030" s="65" t="s">
        <v>1122</v>
      </c>
      <c r="AF1030" s="64">
        <v>50540</v>
      </c>
      <c r="AG1030" s="64" t="s">
        <v>61</v>
      </c>
      <c r="AH1030" s="64">
        <v>292</v>
      </c>
      <c r="AI1030" s="64">
        <v>103</v>
      </c>
      <c r="AJ1030" s="64" t="s">
        <v>57</v>
      </c>
      <c r="AK1030" s="64" t="s">
        <v>62</v>
      </c>
      <c r="AL1030" s="66" t="s">
        <v>62</v>
      </c>
      <c r="AM1030" s="66" t="s">
        <v>63</v>
      </c>
      <c r="AN1030" s="63" t="str">
        <f t="shared" si="141"/>
        <v>Klemtu (Kitasoo)*</v>
      </c>
      <c r="AO1030" s="67" t="str">
        <f t="shared" si="142"/>
        <v>FALSE</v>
      </c>
      <c r="AP1030" s="67" t="str">
        <f t="shared" si="143"/>
        <v>FALSE</v>
      </c>
    </row>
    <row r="1031" spans="2:42" x14ac:dyDescent="0.25">
      <c r="B1031" s="174">
        <v>50541</v>
      </c>
      <c r="C1031" s="6" t="str">
        <f t="shared" si="135"/>
        <v>Oweekeno (Wuikinuxv Nation)*</v>
      </c>
      <c r="D1031" s="4" t="s">
        <v>57</v>
      </c>
      <c r="E1031" s="5" t="s">
        <v>57</v>
      </c>
      <c r="F1031" s="5" t="s">
        <v>57</v>
      </c>
      <c r="G1031" s="5" t="s">
        <v>2555</v>
      </c>
      <c r="H1031" s="5" t="s">
        <v>2547</v>
      </c>
      <c r="I1031" s="299"/>
      <c r="J1031" s="346"/>
      <c r="K1031" s="346"/>
      <c r="L1031" s="346"/>
      <c r="M1031" s="347"/>
      <c r="N1031" s="1"/>
      <c r="O1031" s="2"/>
      <c r="P1031" s="194"/>
      <c r="Q1031" s="343" t="str">
        <f t="shared" si="136"/>
        <v/>
      </c>
      <c r="R1031" s="210" t="str">
        <f t="shared" si="137"/>
        <v/>
      </c>
      <c r="S1031" s="211" t="str">
        <f t="shared" si="138"/>
        <v/>
      </c>
      <c r="T1031" s="215"/>
      <c r="U1031" s="213">
        <f t="shared" si="139"/>
        <v>0</v>
      </c>
      <c r="V1031" s="217">
        <f t="shared" si="140"/>
        <v>0</v>
      </c>
      <c r="W1031" s="215"/>
      <c r="X1031" s="215"/>
      <c r="Y1031" s="213">
        <f>IF(AB1031="Y",COUNT(#REF!), "")</f>
        <v>0</v>
      </c>
      <c r="Z1031" s="32"/>
      <c r="AA1031" s="66" t="s">
        <v>1588</v>
      </c>
      <c r="AB1031" s="64" t="s">
        <v>59</v>
      </c>
      <c r="AC1031" s="68">
        <v>51.680112586</v>
      </c>
      <c r="AD1031" s="68">
        <v>-127.23206379</v>
      </c>
      <c r="AE1031" s="65" t="s">
        <v>1589</v>
      </c>
      <c r="AF1031" s="66">
        <v>50541</v>
      </c>
      <c r="AG1031" s="66" t="s">
        <v>61</v>
      </c>
      <c r="AH1031" s="66">
        <v>36</v>
      </c>
      <c r="AI1031" s="66">
        <v>21</v>
      </c>
      <c r="AJ1031" s="66" t="s">
        <v>57</v>
      </c>
      <c r="AK1031" s="66" t="s">
        <v>62</v>
      </c>
      <c r="AL1031" s="66" t="s">
        <v>62</v>
      </c>
      <c r="AM1031" s="66" t="s">
        <v>63</v>
      </c>
      <c r="AN1031" s="63" t="str">
        <f t="shared" si="141"/>
        <v>Oweekeno (Wuikinuxv Nation)*</v>
      </c>
      <c r="AO1031" s="67" t="str">
        <f t="shared" si="142"/>
        <v>FALSE</v>
      </c>
      <c r="AP1031" s="67" t="str">
        <f t="shared" si="143"/>
        <v>FALSE</v>
      </c>
    </row>
    <row r="1032" spans="2:42" x14ac:dyDescent="0.25">
      <c r="B1032" s="174">
        <v>50542</v>
      </c>
      <c r="C1032" s="6" t="str">
        <f t="shared" si="135"/>
        <v>Saulteau First Nations*</v>
      </c>
      <c r="D1032" s="4" t="s">
        <v>57</v>
      </c>
      <c r="E1032" s="5" t="s">
        <v>57</v>
      </c>
      <c r="F1032" s="5" t="s">
        <v>62</v>
      </c>
      <c r="G1032" s="5" t="s">
        <v>2569</v>
      </c>
      <c r="H1032" s="5" t="s">
        <v>2568</v>
      </c>
      <c r="I1032" s="299"/>
      <c r="J1032" s="346"/>
      <c r="K1032" s="346"/>
      <c r="L1032" s="346"/>
      <c r="M1032" s="347"/>
      <c r="N1032" s="1"/>
      <c r="O1032" s="2"/>
      <c r="P1032" s="194"/>
      <c r="Q1032" s="343" t="str">
        <f t="shared" si="136"/>
        <v/>
      </c>
      <c r="R1032" s="210" t="str">
        <f t="shared" si="137"/>
        <v/>
      </c>
      <c r="S1032" s="211" t="str">
        <f t="shared" si="138"/>
        <v/>
      </c>
      <c r="T1032" s="215"/>
      <c r="U1032" s="213">
        <f t="shared" si="139"/>
        <v>0</v>
      </c>
      <c r="V1032" s="217">
        <f t="shared" si="140"/>
        <v>0</v>
      </c>
      <c r="W1032" s="215"/>
      <c r="X1032" s="215"/>
      <c r="Y1032" s="213">
        <f>IF(AB1032="Y",COUNT(#REF!), "")</f>
        <v>0</v>
      </c>
      <c r="Z1032" s="32"/>
      <c r="AA1032" s="64" t="s">
        <v>1863</v>
      </c>
      <c r="AB1032" s="64" t="s">
        <v>59</v>
      </c>
      <c r="AC1032" s="65">
        <v>55.852219195000004</v>
      </c>
      <c r="AD1032" s="65">
        <v>-121.65300372900001</v>
      </c>
      <c r="AE1032" s="65" t="s">
        <v>1864</v>
      </c>
      <c r="AF1032" s="64">
        <v>50542</v>
      </c>
      <c r="AG1032" s="64" t="s">
        <v>61</v>
      </c>
      <c r="AH1032" s="64">
        <v>291</v>
      </c>
      <c r="AI1032" s="64">
        <v>101</v>
      </c>
      <c r="AJ1032" s="64" t="s">
        <v>57</v>
      </c>
      <c r="AK1032" s="64" t="s">
        <v>62</v>
      </c>
      <c r="AL1032" s="66" t="s">
        <v>62</v>
      </c>
      <c r="AM1032" s="66" t="s">
        <v>63</v>
      </c>
      <c r="AN1032" s="63" t="str">
        <f t="shared" si="141"/>
        <v>Saulteau First Nations*</v>
      </c>
      <c r="AO1032" s="67" t="str">
        <f t="shared" si="142"/>
        <v>FALSE</v>
      </c>
      <c r="AP1032" s="67" t="str">
        <f t="shared" si="143"/>
        <v>FALSE</v>
      </c>
    </row>
    <row r="1033" spans="2:42" x14ac:dyDescent="0.25">
      <c r="B1033" s="174">
        <v>50543</v>
      </c>
      <c r="C1033" s="6" t="str">
        <f t="shared" si="135"/>
        <v>Fort Nelson First Nation*</v>
      </c>
      <c r="D1033" s="4" t="s">
        <v>62</v>
      </c>
      <c r="E1033" s="5" t="s">
        <v>62</v>
      </c>
      <c r="F1033" s="5" t="s">
        <v>62</v>
      </c>
      <c r="G1033" s="5" t="s">
        <v>2570</v>
      </c>
      <c r="H1033" s="5" t="s">
        <v>2568</v>
      </c>
      <c r="I1033" s="299"/>
      <c r="J1033" s="346"/>
      <c r="K1033" s="346"/>
      <c r="L1033" s="346"/>
      <c r="M1033" s="347"/>
      <c r="N1033" s="1"/>
      <c r="O1033" s="2"/>
      <c r="P1033" s="194"/>
      <c r="Q1033" s="343" t="str">
        <f t="shared" si="136"/>
        <v/>
      </c>
      <c r="R1033" s="210" t="str">
        <f t="shared" si="137"/>
        <v/>
      </c>
      <c r="S1033" s="211" t="str">
        <f t="shared" si="138"/>
        <v/>
      </c>
      <c r="T1033" s="215"/>
      <c r="U1033" s="213">
        <f t="shared" si="139"/>
        <v>0</v>
      </c>
      <c r="V1033" s="217">
        <f t="shared" si="140"/>
        <v>0</v>
      </c>
      <c r="W1033" s="215"/>
      <c r="X1033" s="215"/>
      <c r="Y1033" s="213">
        <f>IF(AB1033="Y",COUNT(#REF!), "")</f>
        <v>0</v>
      </c>
      <c r="Z1033" s="32"/>
      <c r="AA1033" s="64" t="s">
        <v>790</v>
      </c>
      <c r="AB1033" s="64" t="s">
        <v>59</v>
      </c>
      <c r="AC1033" s="65">
        <v>58.770105035999997</v>
      </c>
      <c r="AD1033" s="65">
        <v>-122.659725939</v>
      </c>
      <c r="AE1033" s="65" t="s">
        <v>791</v>
      </c>
      <c r="AF1033" s="64">
        <v>50543</v>
      </c>
      <c r="AG1033" s="64" t="s">
        <v>61</v>
      </c>
      <c r="AH1033" s="64">
        <v>58</v>
      </c>
      <c r="AI1033" s="64">
        <v>30</v>
      </c>
      <c r="AJ1033" s="64" t="s">
        <v>57</v>
      </c>
      <c r="AK1033" s="64" t="s">
        <v>62</v>
      </c>
      <c r="AL1033" s="66" t="s">
        <v>62</v>
      </c>
      <c r="AM1033" s="66" t="s">
        <v>63</v>
      </c>
      <c r="AN1033" s="63" t="str">
        <f t="shared" si="141"/>
        <v>Fort Nelson First Nation*</v>
      </c>
      <c r="AO1033" s="67" t="str">
        <f t="shared" si="142"/>
        <v>FALSE</v>
      </c>
      <c r="AP1033" s="67" t="str">
        <f t="shared" si="143"/>
        <v>FALSE</v>
      </c>
    </row>
    <row r="1034" spans="2:42" x14ac:dyDescent="0.25">
      <c r="B1034" s="174">
        <v>50544</v>
      </c>
      <c r="C1034" s="6" t="str">
        <f t="shared" si="135"/>
        <v>Prophet River First Nation*</v>
      </c>
      <c r="D1034" s="4" t="s">
        <v>57</v>
      </c>
      <c r="E1034" s="5" t="s">
        <v>57</v>
      </c>
      <c r="F1034" s="5" t="s">
        <v>62</v>
      </c>
      <c r="G1034" s="5" t="s">
        <v>2570</v>
      </c>
      <c r="H1034" s="5" t="s">
        <v>2568</v>
      </c>
      <c r="I1034" s="299"/>
      <c r="J1034" s="346"/>
      <c r="K1034" s="346"/>
      <c r="L1034" s="346"/>
      <c r="M1034" s="347"/>
      <c r="N1034" s="1"/>
      <c r="O1034" s="2"/>
      <c r="P1034" s="194"/>
      <c r="Q1034" s="343" t="str">
        <f t="shared" si="136"/>
        <v/>
      </c>
      <c r="R1034" s="210" t="str">
        <f t="shared" si="137"/>
        <v/>
      </c>
      <c r="S1034" s="211" t="str">
        <f t="shared" si="138"/>
        <v/>
      </c>
      <c r="T1034" s="215"/>
      <c r="U1034" s="213">
        <f t="shared" si="139"/>
        <v>0</v>
      </c>
      <c r="V1034" s="217">
        <f t="shared" si="140"/>
        <v>0</v>
      </c>
      <c r="W1034" s="215"/>
      <c r="X1034" s="215"/>
      <c r="Y1034" s="213">
        <f>IF(AB1034="Y",COUNT(#REF!), "")</f>
        <v>0</v>
      </c>
      <c r="Z1034" s="32"/>
      <c r="AA1034" s="64" t="s">
        <v>1716</v>
      </c>
      <c r="AB1034" s="64" t="s">
        <v>59</v>
      </c>
      <c r="AC1034" s="65">
        <v>58.092540436</v>
      </c>
      <c r="AD1034" s="65">
        <v>-122.697530337</v>
      </c>
      <c r="AE1034" s="65" t="s">
        <v>1717</v>
      </c>
      <c r="AF1034" s="64">
        <v>50544</v>
      </c>
      <c r="AG1034" s="64" t="s">
        <v>61</v>
      </c>
      <c r="AH1034" s="64">
        <v>106</v>
      </c>
      <c r="AI1034" s="64">
        <v>76</v>
      </c>
      <c r="AJ1034" s="64" t="s">
        <v>57</v>
      </c>
      <c r="AK1034" s="64" t="s">
        <v>62</v>
      </c>
      <c r="AL1034" s="66" t="s">
        <v>62</v>
      </c>
      <c r="AM1034" s="66" t="s">
        <v>63</v>
      </c>
      <c r="AN1034" s="63" t="str">
        <f t="shared" si="141"/>
        <v>Prophet River First Nation*</v>
      </c>
      <c r="AO1034" s="67" t="str">
        <f t="shared" si="142"/>
        <v>FALSE</v>
      </c>
      <c r="AP1034" s="67" t="str">
        <f t="shared" si="143"/>
        <v>FALSE</v>
      </c>
    </row>
    <row r="1035" spans="2:42" x14ac:dyDescent="0.25">
      <c r="B1035" s="174">
        <v>50545</v>
      </c>
      <c r="C1035" s="6" t="str">
        <f t="shared" si="135"/>
        <v>West Moberly First Nations*</v>
      </c>
      <c r="D1035" s="4" t="s">
        <v>57</v>
      </c>
      <c r="E1035" s="5" t="s">
        <v>57</v>
      </c>
      <c r="F1035" s="5" t="s">
        <v>62</v>
      </c>
      <c r="G1035" s="5" t="s">
        <v>2569</v>
      </c>
      <c r="H1035" s="5" t="s">
        <v>2568</v>
      </c>
      <c r="I1035" s="299"/>
      <c r="J1035" s="346"/>
      <c r="K1035" s="346"/>
      <c r="L1035" s="346"/>
      <c r="M1035" s="347"/>
      <c r="N1035" s="1"/>
      <c r="O1035" s="2"/>
      <c r="P1035" s="194"/>
      <c r="Q1035" s="343" t="str">
        <f t="shared" si="136"/>
        <v/>
      </c>
      <c r="R1035" s="210" t="str">
        <f t="shared" si="137"/>
        <v/>
      </c>
      <c r="S1035" s="211" t="str">
        <f t="shared" si="138"/>
        <v/>
      </c>
      <c r="T1035" s="215"/>
      <c r="U1035" s="213">
        <f t="shared" si="139"/>
        <v>0</v>
      </c>
      <c r="V1035" s="217">
        <f t="shared" si="140"/>
        <v>0</v>
      </c>
      <c r="W1035" s="215"/>
      <c r="X1035" s="215"/>
      <c r="Y1035" s="213">
        <f>IF(AB1035="Y",COUNT(#REF!), "")</f>
        <v>0</v>
      </c>
      <c r="Z1035" s="32"/>
      <c r="AA1035" s="64" t="s">
        <v>2361</v>
      </c>
      <c r="AB1035" s="64" t="s">
        <v>59</v>
      </c>
      <c r="AC1035" s="65">
        <v>55.827911870000001</v>
      </c>
      <c r="AD1035" s="65">
        <v>-121.852487973</v>
      </c>
      <c r="AE1035" s="65" t="s">
        <v>2362</v>
      </c>
      <c r="AF1035" s="64">
        <v>50545</v>
      </c>
      <c r="AG1035" s="64" t="s">
        <v>61</v>
      </c>
      <c r="AH1035" s="64">
        <v>160</v>
      </c>
      <c r="AI1035" s="64">
        <v>65</v>
      </c>
      <c r="AJ1035" s="64" t="s">
        <v>57</v>
      </c>
      <c r="AK1035" s="64" t="s">
        <v>62</v>
      </c>
      <c r="AL1035" s="66" t="s">
        <v>62</v>
      </c>
      <c r="AM1035" s="66" t="s">
        <v>63</v>
      </c>
      <c r="AN1035" s="63" t="str">
        <f t="shared" si="141"/>
        <v>West Moberly First Nations*</v>
      </c>
      <c r="AO1035" s="67" t="str">
        <f t="shared" si="142"/>
        <v>FALSE</v>
      </c>
      <c r="AP1035" s="67" t="str">
        <f t="shared" si="143"/>
        <v>FALSE</v>
      </c>
    </row>
    <row r="1036" spans="2:42" x14ac:dyDescent="0.25">
      <c r="B1036" s="174">
        <v>50546</v>
      </c>
      <c r="C1036" s="6" t="str">
        <f t="shared" si="135"/>
        <v>Halfway River First Nation*</v>
      </c>
      <c r="D1036" s="4" t="s">
        <v>57</v>
      </c>
      <c r="E1036" s="5" t="s">
        <v>57</v>
      </c>
      <c r="F1036" s="5" t="s">
        <v>62</v>
      </c>
      <c r="G1036" s="5" t="s">
        <v>2569</v>
      </c>
      <c r="H1036" s="5" t="s">
        <v>2568</v>
      </c>
      <c r="I1036" s="299"/>
      <c r="J1036" s="346"/>
      <c r="K1036" s="346"/>
      <c r="L1036" s="346"/>
      <c r="M1036" s="347"/>
      <c r="N1036" s="1"/>
      <c r="O1036" s="2"/>
      <c r="P1036" s="194"/>
      <c r="Q1036" s="343" t="str">
        <f t="shared" si="136"/>
        <v/>
      </c>
      <c r="R1036" s="210" t="str">
        <f t="shared" si="137"/>
        <v/>
      </c>
      <c r="S1036" s="211" t="str">
        <f t="shared" si="138"/>
        <v/>
      </c>
      <c r="T1036" s="215"/>
      <c r="U1036" s="213">
        <f t="shared" si="139"/>
        <v>0</v>
      </c>
      <c r="V1036" s="217">
        <f t="shared" si="140"/>
        <v>0</v>
      </c>
      <c r="W1036" s="215"/>
      <c r="X1036" s="215"/>
      <c r="Y1036" s="213">
        <f>IF(AB1036="Y",COUNT(#REF!), "")</f>
        <v>0</v>
      </c>
      <c r="Z1036" s="32"/>
      <c r="AA1036" s="66" t="s">
        <v>925</v>
      </c>
      <c r="AB1036" s="64" t="s">
        <v>59</v>
      </c>
      <c r="AC1036" s="68">
        <v>56.513367000000002</v>
      </c>
      <c r="AD1036" s="68">
        <v>-121.964969</v>
      </c>
      <c r="AE1036" s="65" t="s">
        <v>926</v>
      </c>
      <c r="AF1036" s="66">
        <v>50546</v>
      </c>
      <c r="AG1036" s="66" t="s">
        <v>61</v>
      </c>
      <c r="AH1036" s="66">
        <v>172</v>
      </c>
      <c r="AI1036" s="66">
        <v>61</v>
      </c>
      <c r="AJ1036" s="66" t="s">
        <v>57</v>
      </c>
      <c r="AK1036" s="66" t="s">
        <v>62</v>
      </c>
      <c r="AL1036" s="66" t="s">
        <v>62</v>
      </c>
      <c r="AM1036" s="66" t="s">
        <v>63</v>
      </c>
      <c r="AN1036" s="63" t="str">
        <f t="shared" si="141"/>
        <v>Halfway River First Nation*</v>
      </c>
      <c r="AO1036" s="67" t="str">
        <f t="shared" si="142"/>
        <v>FALSE</v>
      </c>
      <c r="AP1036" s="67" t="str">
        <f t="shared" si="143"/>
        <v>FALSE</v>
      </c>
    </row>
    <row r="1037" spans="2:42" x14ac:dyDescent="0.25">
      <c r="B1037" s="174">
        <v>50547</v>
      </c>
      <c r="C1037" s="6" t="str">
        <f t="shared" si="135"/>
        <v>Blueberry River First Nations*</v>
      </c>
      <c r="D1037" s="4" t="s">
        <v>57</v>
      </c>
      <c r="E1037" s="5" t="s">
        <v>57</v>
      </c>
      <c r="F1037" s="5" t="s">
        <v>57</v>
      </c>
      <c r="G1037" s="5" t="s">
        <v>2569</v>
      </c>
      <c r="H1037" s="5" t="s">
        <v>2568</v>
      </c>
      <c r="I1037" s="299"/>
      <c r="J1037" s="346"/>
      <c r="K1037" s="346"/>
      <c r="L1037" s="346"/>
      <c r="M1037" s="347"/>
      <c r="N1037" s="1"/>
      <c r="O1037" s="2"/>
      <c r="P1037" s="194"/>
      <c r="Q1037" s="343" t="str">
        <f t="shared" si="136"/>
        <v/>
      </c>
      <c r="R1037" s="210" t="str">
        <f t="shared" si="137"/>
        <v/>
      </c>
      <c r="S1037" s="211" t="str">
        <f t="shared" si="138"/>
        <v/>
      </c>
      <c r="T1037" s="215"/>
      <c r="U1037" s="213">
        <f t="shared" si="139"/>
        <v>0</v>
      </c>
      <c r="V1037" s="217">
        <f t="shared" si="140"/>
        <v>0</v>
      </c>
      <c r="W1037" s="215"/>
      <c r="X1037" s="215"/>
      <c r="Y1037" s="213">
        <f>IF(AB1037="Y",COUNT(#REF!), "")</f>
        <v>0</v>
      </c>
      <c r="Z1037" s="32"/>
      <c r="AA1037" s="64" t="s">
        <v>279</v>
      </c>
      <c r="AB1037" s="64" t="s">
        <v>59</v>
      </c>
      <c r="AC1037" s="65">
        <v>56.704040798999998</v>
      </c>
      <c r="AD1037" s="65">
        <v>-121.112413197</v>
      </c>
      <c r="AE1037" s="65" t="s">
        <v>280</v>
      </c>
      <c r="AF1037" s="64">
        <v>50547</v>
      </c>
      <c r="AG1037" s="64" t="s">
        <v>61</v>
      </c>
      <c r="AH1037" s="64">
        <v>29</v>
      </c>
      <c r="AI1037" s="64">
        <v>11</v>
      </c>
      <c r="AJ1037" s="64" t="s">
        <v>57</v>
      </c>
      <c r="AK1037" s="64" t="s">
        <v>62</v>
      </c>
      <c r="AL1037" s="66" t="s">
        <v>57</v>
      </c>
      <c r="AM1037" s="66" t="s">
        <v>63</v>
      </c>
      <c r="AN1037" s="63" t="str">
        <f t="shared" si="141"/>
        <v>Blueberry River First Nations*</v>
      </c>
      <c r="AO1037" s="67" t="str">
        <f t="shared" si="142"/>
        <v>FALSE</v>
      </c>
      <c r="AP1037" s="67" t="str">
        <f t="shared" si="143"/>
        <v>FALSE</v>
      </c>
    </row>
    <row r="1038" spans="2:42" x14ac:dyDescent="0.25">
      <c r="B1038" s="174">
        <v>50548</v>
      </c>
      <c r="C1038" s="6" t="str">
        <f t="shared" si="135"/>
        <v>Doig River First Nation*</v>
      </c>
      <c r="D1038" s="4" t="s">
        <v>57</v>
      </c>
      <c r="E1038" s="5" t="s">
        <v>57</v>
      </c>
      <c r="F1038" s="5" t="s">
        <v>62</v>
      </c>
      <c r="G1038" s="5" t="s">
        <v>2569</v>
      </c>
      <c r="H1038" s="5" t="s">
        <v>2568</v>
      </c>
      <c r="I1038" s="299"/>
      <c r="J1038" s="346"/>
      <c r="K1038" s="346"/>
      <c r="L1038" s="346"/>
      <c r="M1038" s="347"/>
      <c r="N1038" s="1"/>
      <c r="O1038" s="2"/>
      <c r="P1038" s="194"/>
      <c r="Q1038" s="343" t="str">
        <f t="shared" si="136"/>
        <v/>
      </c>
      <c r="R1038" s="210" t="str">
        <f t="shared" si="137"/>
        <v/>
      </c>
      <c r="S1038" s="211" t="str">
        <f t="shared" si="138"/>
        <v/>
      </c>
      <c r="T1038" s="215"/>
      <c r="U1038" s="213">
        <f t="shared" si="139"/>
        <v>0</v>
      </c>
      <c r="V1038" s="217">
        <f t="shared" si="140"/>
        <v>0</v>
      </c>
      <c r="W1038" s="215"/>
      <c r="X1038" s="215"/>
      <c r="Y1038" s="213">
        <f>IF(AB1038="Y",COUNT(#REF!), "")</f>
        <v>0</v>
      </c>
      <c r="Z1038" s="32"/>
      <c r="AA1038" s="64" t="s">
        <v>636</v>
      </c>
      <c r="AB1038" s="64" t="s">
        <v>59</v>
      </c>
      <c r="AC1038" s="65">
        <v>56.577853627000003</v>
      </c>
      <c r="AD1038" s="65">
        <v>-120.495585061</v>
      </c>
      <c r="AE1038" s="65" t="s">
        <v>637</v>
      </c>
      <c r="AF1038" s="64">
        <v>50548</v>
      </c>
      <c r="AG1038" s="64" t="s">
        <v>61</v>
      </c>
      <c r="AH1038" s="64">
        <v>105</v>
      </c>
      <c r="AI1038" s="64">
        <v>49</v>
      </c>
      <c r="AJ1038" s="64" t="s">
        <v>57</v>
      </c>
      <c r="AK1038" s="64" t="s">
        <v>62</v>
      </c>
      <c r="AL1038" s="66" t="s">
        <v>62</v>
      </c>
      <c r="AM1038" s="66" t="s">
        <v>63</v>
      </c>
      <c r="AN1038" s="63" t="str">
        <f t="shared" si="141"/>
        <v>Doig River First Nation*</v>
      </c>
      <c r="AO1038" s="67" t="str">
        <f t="shared" si="142"/>
        <v>FALSE</v>
      </c>
      <c r="AP1038" s="67" t="str">
        <f t="shared" si="143"/>
        <v>FALSE</v>
      </c>
    </row>
    <row r="1039" spans="2:42" x14ac:dyDescent="0.25">
      <c r="B1039" s="174">
        <v>50549</v>
      </c>
      <c r="C1039" s="6" t="str">
        <f t="shared" si="135"/>
        <v>Burrard (Tsleil-Waututh Nation)*</v>
      </c>
      <c r="D1039" s="4" t="s">
        <v>62</v>
      </c>
      <c r="E1039" s="5" t="s">
        <v>62</v>
      </c>
      <c r="F1039" s="5" t="s">
        <v>62</v>
      </c>
      <c r="G1039" s="5" t="s">
        <v>2542</v>
      </c>
      <c r="H1039" s="5" t="s">
        <v>2540</v>
      </c>
      <c r="I1039" s="299"/>
      <c r="J1039" s="346"/>
      <c r="K1039" s="346"/>
      <c r="L1039" s="346"/>
      <c r="M1039" s="347"/>
      <c r="N1039" s="1"/>
      <c r="O1039" s="2"/>
      <c r="P1039" s="194"/>
      <c r="Q1039" s="343" t="str">
        <f t="shared" si="136"/>
        <v/>
      </c>
      <c r="R1039" s="210" t="str">
        <f t="shared" si="137"/>
        <v/>
      </c>
      <c r="S1039" s="211" t="str">
        <f t="shared" si="138"/>
        <v/>
      </c>
      <c r="T1039" s="215"/>
      <c r="U1039" s="213">
        <f t="shared" si="139"/>
        <v>0</v>
      </c>
      <c r="V1039" s="217">
        <f t="shared" si="140"/>
        <v>0</v>
      </c>
      <c r="W1039" s="215"/>
      <c r="X1039" s="215"/>
      <c r="Y1039" s="213">
        <f>IF(AB1039="Y",COUNT(#REF!), "")</f>
        <v>0</v>
      </c>
      <c r="Z1039" s="32"/>
      <c r="AA1039" s="64" t="s">
        <v>366</v>
      </c>
      <c r="AB1039" s="64" t="s">
        <v>59</v>
      </c>
      <c r="AC1039" s="65">
        <v>49.310978091000003</v>
      </c>
      <c r="AD1039" s="65">
        <v>-122.989135369</v>
      </c>
      <c r="AE1039" s="65" t="s">
        <v>367</v>
      </c>
      <c r="AF1039" s="64">
        <v>50549</v>
      </c>
      <c r="AG1039" s="64" t="s">
        <v>368</v>
      </c>
      <c r="AH1039" s="64">
        <v>18670</v>
      </c>
      <c r="AI1039" s="64">
        <v>6990</v>
      </c>
      <c r="AJ1039" s="64" t="s">
        <v>62</v>
      </c>
      <c r="AK1039" s="64" t="s">
        <v>57</v>
      </c>
      <c r="AL1039" s="66" t="s">
        <v>57</v>
      </c>
      <c r="AM1039" s="66" t="s">
        <v>63</v>
      </c>
      <c r="AN1039" s="63" t="str">
        <f t="shared" si="141"/>
        <v>Burrard (Tsleil-Waututh Nation)*</v>
      </c>
      <c r="AO1039" s="67" t="str">
        <f t="shared" si="142"/>
        <v>FALSE</v>
      </c>
      <c r="AP1039" s="67" t="str">
        <f t="shared" si="143"/>
        <v>FALSE</v>
      </c>
    </row>
    <row r="1040" spans="2:42" x14ac:dyDescent="0.25">
      <c r="B1040" s="174">
        <v>50550</v>
      </c>
      <c r="C1040" s="6" t="str">
        <f t="shared" si="135"/>
        <v>Musqueam*</v>
      </c>
      <c r="D1040" s="4" t="s">
        <v>62</v>
      </c>
      <c r="E1040" s="5" t="s">
        <v>62</v>
      </c>
      <c r="F1040" s="5" t="s">
        <v>62</v>
      </c>
      <c r="G1040" s="5" t="s">
        <v>2542</v>
      </c>
      <c r="H1040" s="5" t="s">
        <v>2540</v>
      </c>
      <c r="I1040" s="299"/>
      <c r="J1040" s="346"/>
      <c r="K1040" s="346"/>
      <c r="L1040" s="346"/>
      <c r="M1040" s="347"/>
      <c r="N1040" s="1"/>
      <c r="O1040" s="2"/>
      <c r="P1040" s="194"/>
      <c r="Q1040" s="343" t="str">
        <f t="shared" si="136"/>
        <v/>
      </c>
      <c r="R1040" s="210" t="str">
        <f t="shared" si="137"/>
        <v/>
      </c>
      <c r="S1040" s="211" t="str">
        <f t="shared" si="138"/>
        <v/>
      </c>
      <c r="T1040" s="215"/>
      <c r="U1040" s="213">
        <f t="shared" si="139"/>
        <v>0</v>
      </c>
      <c r="V1040" s="217">
        <f t="shared" si="140"/>
        <v>0</v>
      </c>
      <c r="W1040" s="215"/>
      <c r="X1040" s="215"/>
      <c r="Y1040" s="213">
        <f>IF(AB1040="Y",COUNT(#REF!), "")</f>
        <v>0</v>
      </c>
      <c r="Z1040" s="32"/>
      <c r="AA1040" s="66" t="s">
        <v>1436</v>
      </c>
      <c r="AB1040" s="64" t="s">
        <v>59</v>
      </c>
      <c r="AC1040" s="68">
        <v>49.224939999999997</v>
      </c>
      <c r="AD1040" s="68">
        <v>-123.1992</v>
      </c>
      <c r="AE1040" s="65" t="s">
        <v>1437</v>
      </c>
      <c r="AF1040" s="66">
        <v>50550</v>
      </c>
      <c r="AG1040" s="66" t="s">
        <v>368</v>
      </c>
      <c r="AH1040" s="66">
        <v>2584</v>
      </c>
      <c r="AI1040" s="66">
        <v>1023</v>
      </c>
      <c r="AJ1040" s="66" t="s">
        <v>62</v>
      </c>
      <c r="AK1040" s="66" t="s">
        <v>57</v>
      </c>
      <c r="AL1040" s="66" t="s">
        <v>57</v>
      </c>
      <c r="AM1040" s="66" t="s">
        <v>63</v>
      </c>
      <c r="AN1040" s="63" t="str">
        <f t="shared" si="141"/>
        <v>Musqueam*</v>
      </c>
      <c r="AO1040" s="67" t="str">
        <f t="shared" si="142"/>
        <v>FALSE</v>
      </c>
      <c r="AP1040" s="67" t="str">
        <f t="shared" si="143"/>
        <v>FALSE</v>
      </c>
    </row>
    <row r="1041" spans="2:42" x14ac:dyDescent="0.25">
      <c r="B1041" s="174">
        <v>50551</v>
      </c>
      <c r="C1041" s="6" t="str">
        <f t="shared" si="135"/>
        <v>Sechelt Indian Government District (Sechelt)*</v>
      </c>
      <c r="D1041" s="4" t="s">
        <v>62</v>
      </c>
      <c r="E1041" s="5" t="s">
        <v>62</v>
      </c>
      <c r="F1041" s="5" t="s">
        <v>62</v>
      </c>
      <c r="G1041" s="5" t="s">
        <v>2546</v>
      </c>
      <c r="H1041" s="5" t="s">
        <v>2540</v>
      </c>
      <c r="I1041" s="299"/>
      <c r="J1041" s="346"/>
      <c r="K1041" s="346"/>
      <c r="L1041" s="346"/>
      <c r="M1041" s="347"/>
      <c r="N1041" s="1"/>
      <c r="O1041" s="2"/>
      <c r="P1041" s="194"/>
      <c r="Q1041" s="343" t="str">
        <f t="shared" si="136"/>
        <v/>
      </c>
      <c r="R1041" s="210" t="str">
        <f t="shared" si="137"/>
        <v/>
      </c>
      <c r="S1041" s="211" t="str">
        <f t="shared" si="138"/>
        <v/>
      </c>
      <c r="T1041" s="215"/>
      <c r="U1041" s="213">
        <f t="shared" si="139"/>
        <v>0</v>
      </c>
      <c r="V1041" s="217">
        <f t="shared" si="140"/>
        <v>0</v>
      </c>
      <c r="W1041" s="215"/>
      <c r="X1041" s="215"/>
      <c r="Y1041" s="213">
        <f>IF(AB1041="Y",COUNT(#REF!), "")</f>
        <v>0</v>
      </c>
      <c r="Z1041" s="32"/>
      <c r="AA1041" s="64" t="s">
        <v>1879</v>
      </c>
      <c r="AB1041" s="64" t="s">
        <v>59</v>
      </c>
      <c r="AC1041" s="65">
        <v>49.473899608000004</v>
      </c>
      <c r="AD1041" s="65">
        <v>-123.749955536</v>
      </c>
      <c r="AE1041" s="65" t="s">
        <v>1880</v>
      </c>
      <c r="AF1041" s="64">
        <v>50551</v>
      </c>
      <c r="AG1041" s="64" t="s">
        <v>61</v>
      </c>
      <c r="AH1041" s="64">
        <v>5865</v>
      </c>
      <c r="AI1041" s="64">
        <v>2977</v>
      </c>
      <c r="AJ1041" s="64" t="s">
        <v>62</v>
      </c>
      <c r="AK1041" s="64" t="s">
        <v>57</v>
      </c>
      <c r="AL1041" s="66" t="s">
        <v>62</v>
      </c>
      <c r="AM1041" s="66" t="s">
        <v>63</v>
      </c>
      <c r="AN1041" s="63" t="str">
        <f t="shared" si="141"/>
        <v>Sechelt Indian Government District (Sechelt)*</v>
      </c>
      <c r="AO1041" s="67" t="str">
        <f t="shared" si="142"/>
        <v>FALSE</v>
      </c>
      <c r="AP1041" s="67" t="str">
        <f t="shared" si="143"/>
        <v>FALSE</v>
      </c>
    </row>
    <row r="1042" spans="2:42" x14ac:dyDescent="0.25">
      <c r="B1042" s="174">
        <v>50552</v>
      </c>
      <c r="C1042" s="6" t="str">
        <f t="shared" si="135"/>
        <v>Homalco*</v>
      </c>
      <c r="D1042" s="4" t="s">
        <v>57</v>
      </c>
      <c r="E1042" s="5" t="s">
        <v>62</v>
      </c>
      <c r="F1042" s="5" t="s">
        <v>62</v>
      </c>
      <c r="G1042" s="5" t="s">
        <v>2549</v>
      </c>
      <c r="H1042" s="5" t="s">
        <v>2547</v>
      </c>
      <c r="I1042" s="299"/>
      <c r="J1042" s="346"/>
      <c r="K1042" s="346"/>
      <c r="L1042" s="346"/>
      <c r="M1042" s="347"/>
      <c r="N1042" s="1"/>
      <c r="O1042" s="2"/>
      <c r="P1042" s="194"/>
      <c r="Q1042" s="343" t="str">
        <f t="shared" si="136"/>
        <v/>
      </c>
      <c r="R1042" s="210" t="str">
        <f t="shared" si="137"/>
        <v/>
      </c>
      <c r="S1042" s="211" t="str">
        <f t="shared" si="138"/>
        <v/>
      </c>
      <c r="T1042" s="215"/>
      <c r="U1042" s="213">
        <f t="shared" si="139"/>
        <v>0</v>
      </c>
      <c r="V1042" s="217">
        <f t="shared" si="140"/>
        <v>0</v>
      </c>
      <c r="W1042" s="215"/>
      <c r="X1042" s="215"/>
      <c r="Y1042" s="213">
        <f>IF(AB1042="Y",COUNT(#REF!), "")</f>
        <v>0</v>
      </c>
      <c r="Z1042" s="32"/>
      <c r="AA1042" s="66" t="s">
        <v>985</v>
      </c>
      <c r="AB1042" s="64" t="s">
        <v>59</v>
      </c>
      <c r="AC1042" s="68">
        <v>49.951639737999997</v>
      </c>
      <c r="AD1042" s="68">
        <v>-125.24360842199999</v>
      </c>
      <c r="AE1042" s="65" t="s">
        <v>986</v>
      </c>
      <c r="AF1042" s="66">
        <v>50552</v>
      </c>
      <c r="AG1042" s="66" t="s">
        <v>61</v>
      </c>
      <c r="AH1042" s="66">
        <v>178</v>
      </c>
      <c r="AI1042" s="66">
        <v>68</v>
      </c>
      <c r="AJ1042" s="66" t="s">
        <v>57</v>
      </c>
      <c r="AK1042" s="66" t="s">
        <v>62</v>
      </c>
      <c r="AL1042" s="66" t="s">
        <v>62</v>
      </c>
      <c r="AM1042" s="66" t="s">
        <v>63</v>
      </c>
      <c r="AN1042" s="63" t="str">
        <f t="shared" si="141"/>
        <v>Homalco*</v>
      </c>
      <c r="AO1042" s="67" t="str">
        <f t="shared" si="142"/>
        <v>FALSE</v>
      </c>
      <c r="AP1042" s="67" t="str">
        <f t="shared" si="143"/>
        <v>FALSE</v>
      </c>
    </row>
    <row r="1043" spans="2:42" x14ac:dyDescent="0.25">
      <c r="B1043" s="174">
        <v>50553</v>
      </c>
      <c r="C1043" s="6" t="str">
        <f t="shared" si="135"/>
        <v>Klahoose First Nation*</v>
      </c>
      <c r="D1043" s="4" t="s">
        <v>57</v>
      </c>
      <c r="E1043" s="5" t="s">
        <v>57</v>
      </c>
      <c r="F1043" s="5" t="s">
        <v>62</v>
      </c>
      <c r="G1043" s="5" t="s">
        <v>2549</v>
      </c>
      <c r="H1043" s="5" t="s">
        <v>2547</v>
      </c>
      <c r="I1043" s="299"/>
      <c r="J1043" s="346"/>
      <c r="K1043" s="346"/>
      <c r="L1043" s="346"/>
      <c r="M1043" s="347"/>
      <c r="N1043" s="1"/>
      <c r="O1043" s="2"/>
      <c r="P1043" s="194"/>
      <c r="Q1043" s="343" t="str">
        <f t="shared" si="136"/>
        <v/>
      </c>
      <c r="R1043" s="210" t="str">
        <f t="shared" si="137"/>
        <v/>
      </c>
      <c r="S1043" s="211" t="str">
        <f t="shared" si="138"/>
        <v/>
      </c>
      <c r="T1043" s="215"/>
      <c r="U1043" s="213">
        <f t="shared" si="139"/>
        <v>0</v>
      </c>
      <c r="V1043" s="217">
        <f t="shared" si="140"/>
        <v>0</v>
      </c>
      <c r="W1043" s="215"/>
      <c r="X1043" s="215"/>
      <c r="Y1043" s="213">
        <f>IF(AB1043="Y",COUNT(#REF!), "")</f>
        <v>0</v>
      </c>
      <c r="Z1043" s="32"/>
      <c r="AA1043" s="64" t="s">
        <v>1117</v>
      </c>
      <c r="AB1043" s="64" t="s">
        <v>59</v>
      </c>
      <c r="AC1043" s="65">
        <v>50.125831271999999</v>
      </c>
      <c r="AD1043" s="65">
        <v>-124.92126902699999</v>
      </c>
      <c r="AE1043" s="65" t="s">
        <v>1118</v>
      </c>
      <c r="AF1043" s="64">
        <v>50553</v>
      </c>
      <c r="AG1043" s="64" t="s">
        <v>61</v>
      </c>
      <c r="AH1043" s="64">
        <v>177</v>
      </c>
      <c r="AI1043" s="64">
        <v>117</v>
      </c>
      <c r="AJ1043" s="64" t="s">
        <v>57</v>
      </c>
      <c r="AK1043" s="64" t="s">
        <v>62</v>
      </c>
      <c r="AL1043" s="66" t="s">
        <v>62</v>
      </c>
      <c r="AM1043" s="66" t="s">
        <v>63</v>
      </c>
      <c r="AN1043" s="63" t="str">
        <f t="shared" si="141"/>
        <v>Klahoose First Nation*</v>
      </c>
      <c r="AO1043" s="67" t="str">
        <f t="shared" si="142"/>
        <v>FALSE</v>
      </c>
      <c r="AP1043" s="67" t="str">
        <f t="shared" si="143"/>
        <v>FALSE</v>
      </c>
    </row>
    <row r="1044" spans="2:42" x14ac:dyDescent="0.25">
      <c r="B1044" s="174">
        <v>50554</v>
      </c>
      <c r="C1044" s="6" t="str">
        <f t="shared" si="135"/>
        <v>Sliammon (Tla'amin Nation)*</v>
      </c>
      <c r="D1044" s="4" t="s">
        <v>62</v>
      </c>
      <c r="E1044" s="5" t="s">
        <v>62</v>
      </c>
      <c r="F1044" s="5" t="s">
        <v>62</v>
      </c>
      <c r="G1044" s="5"/>
      <c r="H1044" s="5" t="s">
        <v>2547</v>
      </c>
      <c r="I1044" s="299"/>
      <c r="J1044" s="346"/>
      <c r="K1044" s="346"/>
      <c r="L1044" s="346"/>
      <c r="M1044" s="347"/>
      <c r="N1044" s="1"/>
      <c r="O1044" s="2"/>
      <c r="P1044" s="194"/>
      <c r="Q1044" s="343" t="str">
        <f t="shared" si="136"/>
        <v/>
      </c>
      <c r="R1044" s="210" t="str">
        <f t="shared" si="137"/>
        <v/>
      </c>
      <c r="S1044" s="211" t="str">
        <f t="shared" si="138"/>
        <v/>
      </c>
      <c r="T1044" s="215"/>
      <c r="U1044" s="213">
        <f t="shared" si="139"/>
        <v>0</v>
      </c>
      <c r="V1044" s="217">
        <f t="shared" si="140"/>
        <v>0</v>
      </c>
      <c r="W1044" s="215"/>
      <c r="X1044" s="215"/>
      <c r="Y1044" s="213">
        <f>IF(AB1044="Y",COUNT(#REF!), "")</f>
        <v>0</v>
      </c>
      <c r="Z1044" s="32"/>
      <c r="AA1044" s="66" t="s">
        <v>1996</v>
      </c>
      <c r="AB1044" s="64" t="s">
        <v>59</v>
      </c>
      <c r="AC1044" s="68">
        <v>49.900590000000001</v>
      </c>
      <c r="AD1044" s="68">
        <v>-124.617391</v>
      </c>
      <c r="AE1044" s="65" t="s">
        <v>1997</v>
      </c>
      <c r="AF1044" s="66">
        <v>50554</v>
      </c>
      <c r="AG1044" s="66" t="s">
        <v>61</v>
      </c>
      <c r="AH1044" s="66">
        <v>481</v>
      </c>
      <c r="AI1044" s="66">
        <v>225</v>
      </c>
      <c r="AJ1044" s="66" t="s">
        <v>62</v>
      </c>
      <c r="AK1044" s="66" t="s">
        <v>57</v>
      </c>
      <c r="AL1044" s="66" t="s">
        <v>57</v>
      </c>
      <c r="AM1044" s="66" t="s">
        <v>63</v>
      </c>
      <c r="AN1044" s="63" t="str">
        <f t="shared" si="141"/>
        <v>Sliammon (Tla'amin Nation)*</v>
      </c>
      <c r="AO1044" s="67" t="str">
        <f t="shared" si="142"/>
        <v>FALSE</v>
      </c>
      <c r="AP1044" s="67" t="str">
        <f t="shared" si="143"/>
        <v>FALSE</v>
      </c>
    </row>
    <row r="1045" spans="2:42" x14ac:dyDescent="0.25">
      <c r="B1045" s="174">
        <v>50555</v>
      </c>
      <c r="C1045" s="6" t="str">
        <f t="shared" si="135"/>
        <v>Squamish*</v>
      </c>
      <c r="D1045" s="4" t="s">
        <v>62</v>
      </c>
      <c r="E1045" s="5" t="s">
        <v>62</v>
      </c>
      <c r="F1045" s="5" t="s">
        <v>62</v>
      </c>
      <c r="G1045" s="5" t="s">
        <v>2542</v>
      </c>
      <c r="H1045" s="5" t="s">
        <v>2540</v>
      </c>
      <c r="I1045" s="299"/>
      <c r="J1045" s="346"/>
      <c r="K1045" s="346"/>
      <c r="L1045" s="346"/>
      <c r="M1045" s="347"/>
      <c r="N1045" s="1"/>
      <c r="O1045" s="2"/>
      <c r="P1045" s="194"/>
      <c r="Q1045" s="343" t="str">
        <f t="shared" si="136"/>
        <v/>
      </c>
      <c r="R1045" s="210" t="str">
        <f t="shared" si="137"/>
        <v/>
      </c>
      <c r="S1045" s="211" t="str">
        <f t="shared" si="138"/>
        <v/>
      </c>
      <c r="T1045" s="215"/>
      <c r="U1045" s="213">
        <f t="shared" si="139"/>
        <v>0</v>
      </c>
      <c r="V1045" s="217">
        <f t="shared" si="140"/>
        <v>0</v>
      </c>
      <c r="W1045" s="215"/>
      <c r="X1045" s="215"/>
      <c r="Y1045" s="213">
        <f>IF(AB1045="Y",COUNT(#REF!), "")</f>
        <v>0</v>
      </c>
      <c r="Z1045" s="32"/>
      <c r="AA1045" s="66" t="s">
        <v>2065</v>
      </c>
      <c r="AB1045" s="66" t="s">
        <v>59</v>
      </c>
      <c r="AC1045" s="68">
        <v>49.318261452999998</v>
      </c>
      <c r="AD1045" s="68">
        <v>-123.083572229</v>
      </c>
      <c r="AE1045" s="65" t="s">
        <v>2070</v>
      </c>
      <c r="AF1045" s="66">
        <v>50555</v>
      </c>
      <c r="AG1045" s="66" t="s">
        <v>368</v>
      </c>
      <c r="AH1045" s="66">
        <v>47239</v>
      </c>
      <c r="AI1045" s="66">
        <v>20236</v>
      </c>
      <c r="AJ1045" s="66" t="s">
        <v>62</v>
      </c>
      <c r="AK1045" s="66" t="s">
        <v>57</v>
      </c>
      <c r="AL1045" s="66" t="s">
        <v>62</v>
      </c>
      <c r="AM1045" s="66" t="s">
        <v>63</v>
      </c>
      <c r="AN1045" s="63" t="str">
        <f t="shared" si="141"/>
        <v>Squamish*</v>
      </c>
      <c r="AO1045" s="67" t="str">
        <f t="shared" si="142"/>
        <v>FALSE</v>
      </c>
      <c r="AP1045" s="67" t="str">
        <f t="shared" si="143"/>
        <v>FALSE</v>
      </c>
    </row>
    <row r="1046" spans="2:42" x14ac:dyDescent="0.25">
      <c r="B1046" s="174">
        <v>50556</v>
      </c>
      <c r="C1046" s="6" t="str">
        <f t="shared" si="135"/>
        <v>N'Quatqua*</v>
      </c>
      <c r="D1046" s="4" t="s">
        <v>57</v>
      </c>
      <c r="E1046" s="5" t="s">
        <v>57</v>
      </c>
      <c r="F1046" s="5" t="s">
        <v>57</v>
      </c>
      <c r="G1046" s="5" t="s">
        <v>2545</v>
      </c>
      <c r="H1046" s="5" t="s">
        <v>2540</v>
      </c>
      <c r="I1046" s="299"/>
      <c r="J1046" s="346"/>
      <c r="K1046" s="346"/>
      <c r="L1046" s="346"/>
      <c r="M1046" s="347"/>
      <c r="N1046" s="1"/>
      <c r="O1046" s="2"/>
      <c r="P1046" s="194"/>
      <c r="Q1046" s="343" t="str">
        <f t="shared" si="136"/>
        <v/>
      </c>
      <c r="R1046" s="210" t="str">
        <f t="shared" si="137"/>
        <v/>
      </c>
      <c r="S1046" s="211" t="str">
        <f t="shared" si="138"/>
        <v/>
      </c>
      <c r="T1046" s="215"/>
      <c r="U1046" s="213">
        <f t="shared" si="139"/>
        <v>0</v>
      </c>
      <c r="V1046" s="217">
        <f t="shared" si="140"/>
        <v>0</v>
      </c>
      <c r="W1046" s="215"/>
      <c r="X1046" s="215"/>
      <c r="Y1046" s="213">
        <f>IF(AB1046="Y",COUNT(#REF!), "")</f>
        <v>0</v>
      </c>
      <c r="Z1046" s="32"/>
      <c r="AA1046" s="66" t="s">
        <v>1526</v>
      </c>
      <c r="AB1046" s="64" t="s">
        <v>59</v>
      </c>
      <c r="AC1046" s="68">
        <v>50.527549614000002</v>
      </c>
      <c r="AD1046" s="68">
        <v>-122.484196977</v>
      </c>
      <c r="AE1046" s="65" t="s">
        <v>1527</v>
      </c>
      <c r="AF1046" s="66">
        <v>50556</v>
      </c>
      <c r="AG1046" s="66" t="s">
        <v>61</v>
      </c>
      <c r="AH1046" s="66">
        <v>185</v>
      </c>
      <c r="AI1046" s="66">
        <v>105</v>
      </c>
      <c r="AJ1046" s="66" t="s">
        <v>57</v>
      </c>
      <c r="AK1046" s="66" t="s">
        <v>62</v>
      </c>
      <c r="AL1046" s="66" t="s">
        <v>62</v>
      </c>
      <c r="AM1046" s="66" t="s">
        <v>63</v>
      </c>
      <c r="AN1046" s="63" t="str">
        <f t="shared" si="141"/>
        <v>N'Quatqua*</v>
      </c>
      <c r="AO1046" s="67" t="str">
        <f t="shared" si="142"/>
        <v>FALSE</v>
      </c>
      <c r="AP1046" s="67" t="str">
        <f t="shared" si="143"/>
        <v>FALSE</v>
      </c>
    </row>
    <row r="1047" spans="2:42" x14ac:dyDescent="0.25">
      <c r="B1047" s="174">
        <v>50557</v>
      </c>
      <c r="C1047" s="6" t="str">
        <f t="shared" si="135"/>
        <v>Mount Currie (Lil'wat Nation)*</v>
      </c>
      <c r="D1047" s="4" t="s">
        <v>62</v>
      </c>
      <c r="E1047" s="5" t="s">
        <v>62</v>
      </c>
      <c r="F1047" s="5" t="s">
        <v>62</v>
      </c>
      <c r="G1047" s="5" t="s">
        <v>2545</v>
      </c>
      <c r="H1047" s="5" t="s">
        <v>2540</v>
      </c>
      <c r="I1047" s="299"/>
      <c r="J1047" s="346"/>
      <c r="K1047" s="346"/>
      <c r="L1047" s="346"/>
      <c r="M1047" s="347"/>
      <c r="N1047" s="1"/>
      <c r="O1047" s="2"/>
      <c r="P1047" s="194"/>
      <c r="Q1047" s="343" t="str">
        <f t="shared" si="136"/>
        <v/>
      </c>
      <c r="R1047" s="210" t="str">
        <f t="shared" si="137"/>
        <v/>
      </c>
      <c r="S1047" s="211" t="str">
        <f t="shared" si="138"/>
        <v/>
      </c>
      <c r="T1047" s="215"/>
      <c r="U1047" s="213">
        <f t="shared" si="139"/>
        <v>0</v>
      </c>
      <c r="V1047" s="217">
        <f t="shared" si="140"/>
        <v>0</v>
      </c>
      <c r="W1047" s="215"/>
      <c r="X1047" s="215"/>
      <c r="Y1047" s="213">
        <f>IF(AB1047="Y",COUNT(#REF!), "")</f>
        <v>0</v>
      </c>
      <c r="Z1047" s="32"/>
      <c r="AA1047" s="64" t="s">
        <v>1418</v>
      </c>
      <c r="AB1047" s="64" t="s">
        <v>59</v>
      </c>
      <c r="AC1047" s="65">
        <v>50.332128050000001</v>
      </c>
      <c r="AD1047" s="65">
        <v>-122.66268819699999</v>
      </c>
      <c r="AE1047" s="65" t="s">
        <v>1419</v>
      </c>
      <c r="AF1047" s="64">
        <v>50557</v>
      </c>
      <c r="AG1047" s="64" t="s">
        <v>61</v>
      </c>
      <c r="AH1047" s="64">
        <v>753</v>
      </c>
      <c r="AI1047" s="64">
        <v>247</v>
      </c>
      <c r="AJ1047" s="64" t="s">
        <v>62</v>
      </c>
      <c r="AK1047" s="64" t="s">
        <v>57</v>
      </c>
      <c r="AL1047" s="66" t="s">
        <v>57</v>
      </c>
      <c r="AM1047" s="66" t="s">
        <v>63</v>
      </c>
      <c r="AN1047" s="63" t="str">
        <f t="shared" si="141"/>
        <v>Mount Currie (Lil'wat Nation)*</v>
      </c>
      <c r="AO1047" s="67" t="str">
        <f t="shared" si="142"/>
        <v>FALSE</v>
      </c>
      <c r="AP1047" s="67" t="str">
        <f t="shared" si="143"/>
        <v>FALSE</v>
      </c>
    </row>
    <row r="1048" spans="2:42" x14ac:dyDescent="0.25">
      <c r="B1048" s="174">
        <v>50558</v>
      </c>
      <c r="C1048" s="6" t="str">
        <f t="shared" si="135"/>
        <v>Aitchelitz*</v>
      </c>
      <c r="D1048" s="4" t="s">
        <v>62</v>
      </c>
      <c r="E1048" s="5" t="s">
        <v>62</v>
      </c>
      <c r="F1048" s="5" t="s">
        <v>62</v>
      </c>
      <c r="G1048" s="5" t="s">
        <v>2541</v>
      </c>
      <c r="H1048" s="5" t="s">
        <v>2540</v>
      </c>
      <c r="I1048" s="299"/>
      <c r="J1048" s="346"/>
      <c r="K1048" s="346"/>
      <c r="L1048" s="346"/>
      <c r="M1048" s="347"/>
      <c r="N1048" s="1"/>
      <c r="O1048" s="2"/>
      <c r="P1048" s="194"/>
      <c r="Q1048" s="343" t="str">
        <f t="shared" si="136"/>
        <v/>
      </c>
      <c r="R1048" s="210" t="str">
        <f t="shared" si="137"/>
        <v/>
      </c>
      <c r="S1048" s="211" t="str">
        <f t="shared" si="138"/>
        <v/>
      </c>
      <c r="T1048" s="215"/>
      <c r="U1048" s="213">
        <f t="shared" si="139"/>
        <v>0</v>
      </c>
      <c r="V1048" s="217">
        <f t="shared" si="140"/>
        <v>0</v>
      </c>
      <c r="W1048" s="215"/>
      <c r="X1048" s="215"/>
      <c r="Y1048" s="213">
        <f>IF(AB1048="Y",COUNT(#REF!), "")</f>
        <v>0</v>
      </c>
      <c r="Z1048" s="32"/>
      <c r="AA1048" s="64" t="s">
        <v>107</v>
      </c>
      <c r="AB1048" s="64" t="s">
        <v>59</v>
      </c>
      <c r="AC1048" s="65">
        <v>49.150417310999998</v>
      </c>
      <c r="AD1048" s="65">
        <v>-121.986896773</v>
      </c>
      <c r="AE1048" s="65" t="s">
        <v>108</v>
      </c>
      <c r="AF1048" s="64">
        <v>50558</v>
      </c>
      <c r="AG1048" s="64" t="s">
        <v>61</v>
      </c>
      <c r="AH1048" s="64">
        <v>27163</v>
      </c>
      <c r="AI1048" s="64">
        <v>12788</v>
      </c>
      <c r="AJ1048" s="64" t="s">
        <v>62</v>
      </c>
      <c r="AK1048" s="64" t="s">
        <v>57</v>
      </c>
      <c r="AL1048" s="66" t="s">
        <v>62</v>
      </c>
      <c r="AM1048" s="66" t="s">
        <v>63</v>
      </c>
      <c r="AN1048" s="63" t="str">
        <f t="shared" si="141"/>
        <v>Aitchelitz*</v>
      </c>
      <c r="AO1048" s="67" t="str">
        <f t="shared" si="142"/>
        <v>FALSE</v>
      </c>
      <c r="AP1048" s="67" t="str">
        <f t="shared" si="143"/>
        <v>FALSE</v>
      </c>
    </row>
    <row r="1049" spans="2:42" x14ac:dyDescent="0.25">
      <c r="B1049" s="174">
        <v>50559</v>
      </c>
      <c r="C1049" s="6" t="str">
        <f t="shared" si="135"/>
        <v>Chehalis (Sts'ailes)*</v>
      </c>
      <c r="D1049" s="4" t="s">
        <v>62</v>
      </c>
      <c r="E1049" s="5" t="s">
        <v>62</v>
      </c>
      <c r="F1049" s="5" t="s">
        <v>62</v>
      </c>
      <c r="G1049" s="5" t="s">
        <v>2541</v>
      </c>
      <c r="H1049" s="5" t="s">
        <v>2540</v>
      </c>
      <c r="I1049" s="299"/>
      <c r="J1049" s="346"/>
      <c r="K1049" s="346"/>
      <c r="L1049" s="346"/>
      <c r="M1049" s="347"/>
      <c r="N1049" s="1"/>
      <c r="O1049" s="2"/>
      <c r="P1049" s="194"/>
      <c r="Q1049" s="343" t="str">
        <f t="shared" si="136"/>
        <v/>
      </c>
      <c r="R1049" s="210" t="str">
        <f t="shared" si="137"/>
        <v/>
      </c>
      <c r="S1049" s="211" t="str">
        <f t="shared" si="138"/>
        <v/>
      </c>
      <c r="T1049" s="215"/>
      <c r="U1049" s="213">
        <f t="shared" si="139"/>
        <v>0</v>
      </c>
      <c r="V1049" s="217">
        <f t="shared" si="140"/>
        <v>0</v>
      </c>
      <c r="W1049" s="215"/>
      <c r="X1049" s="215"/>
      <c r="Y1049" s="213">
        <f>IF(AB1049="Y",COUNT(#REF!), "")</f>
        <v>0</v>
      </c>
      <c r="Z1049" s="32"/>
      <c r="AA1049" s="66" t="s">
        <v>451</v>
      </c>
      <c r="AB1049" s="64" t="s">
        <v>59</v>
      </c>
      <c r="AC1049" s="68">
        <v>49.298510555999997</v>
      </c>
      <c r="AD1049" s="68">
        <v>-121.91417164800001</v>
      </c>
      <c r="AE1049" s="65" t="s">
        <v>452</v>
      </c>
      <c r="AF1049" s="66">
        <v>50559</v>
      </c>
      <c r="AG1049" s="66" t="s">
        <v>61</v>
      </c>
      <c r="AH1049" s="66">
        <v>532</v>
      </c>
      <c r="AI1049" s="66">
        <v>168</v>
      </c>
      <c r="AJ1049" s="66" t="s">
        <v>62</v>
      </c>
      <c r="AK1049" s="66" t="s">
        <v>57</v>
      </c>
      <c r="AL1049" s="66" t="s">
        <v>57</v>
      </c>
      <c r="AM1049" s="66" t="s">
        <v>63</v>
      </c>
      <c r="AN1049" s="63" t="str">
        <f t="shared" si="141"/>
        <v>Chehalis (Sts'ailes)*</v>
      </c>
      <c r="AO1049" s="67" t="str">
        <f t="shared" si="142"/>
        <v>FALSE</v>
      </c>
      <c r="AP1049" s="67" t="str">
        <f t="shared" si="143"/>
        <v>FALSE</v>
      </c>
    </row>
    <row r="1050" spans="2:42" x14ac:dyDescent="0.25">
      <c r="B1050" s="174">
        <v>50560</v>
      </c>
      <c r="C1050" s="6" t="str">
        <f t="shared" si="135"/>
        <v>Kwikwetlem First Nation*</v>
      </c>
      <c r="D1050" s="4" t="s">
        <v>62</v>
      </c>
      <c r="E1050" s="5" t="s">
        <v>62</v>
      </c>
      <c r="F1050" s="5" t="s">
        <v>62</v>
      </c>
      <c r="G1050" s="5" t="s">
        <v>2542</v>
      </c>
      <c r="H1050" s="5" t="s">
        <v>2540</v>
      </c>
      <c r="I1050" s="299"/>
      <c r="J1050" s="346"/>
      <c r="K1050" s="346"/>
      <c r="L1050" s="346"/>
      <c r="M1050" s="347"/>
      <c r="N1050" s="1"/>
      <c r="O1050" s="2"/>
      <c r="P1050" s="194"/>
      <c r="Q1050" s="343" t="str">
        <f t="shared" si="136"/>
        <v/>
      </c>
      <c r="R1050" s="210" t="str">
        <f t="shared" si="137"/>
        <v/>
      </c>
      <c r="S1050" s="211" t="str">
        <f t="shared" si="138"/>
        <v/>
      </c>
      <c r="T1050" s="215"/>
      <c r="U1050" s="213">
        <f t="shared" si="139"/>
        <v>0</v>
      </c>
      <c r="V1050" s="217">
        <f t="shared" si="140"/>
        <v>0</v>
      </c>
      <c r="W1050" s="215"/>
      <c r="X1050" s="215"/>
      <c r="Y1050" s="213">
        <f>IF(AB1050="Y",COUNT(#REF!), "")</f>
        <v>0</v>
      </c>
      <c r="Z1050" s="32"/>
      <c r="AA1050" s="64" t="s">
        <v>1149</v>
      </c>
      <c r="AB1050" s="66" t="s">
        <v>59</v>
      </c>
      <c r="AC1050" s="65">
        <v>49.230160912000002</v>
      </c>
      <c r="AD1050" s="65">
        <v>-122.805957041</v>
      </c>
      <c r="AE1050" s="65" t="s">
        <v>1150</v>
      </c>
      <c r="AF1050" s="64">
        <v>50560</v>
      </c>
      <c r="AG1050" s="64" t="s">
        <v>368</v>
      </c>
      <c r="AH1050" s="64">
        <v>47015</v>
      </c>
      <c r="AI1050" s="64">
        <v>18042</v>
      </c>
      <c r="AJ1050" s="64" t="s">
        <v>62</v>
      </c>
      <c r="AK1050" s="64" t="s">
        <v>57</v>
      </c>
      <c r="AL1050" s="66" t="s">
        <v>62</v>
      </c>
      <c r="AM1050" s="66" t="s">
        <v>63</v>
      </c>
      <c r="AN1050" s="63" t="str">
        <f t="shared" si="141"/>
        <v>Kwikwetlem First Nation*</v>
      </c>
      <c r="AO1050" s="67" t="str">
        <f t="shared" si="142"/>
        <v>FALSE</v>
      </c>
      <c r="AP1050" s="67" t="str">
        <f t="shared" si="143"/>
        <v>FALSE</v>
      </c>
    </row>
    <row r="1051" spans="2:42" x14ac:dyDescent="0.25">
      <c r="B1051" s="174">
        <v>50561</v>
      </c>
      <c r="C1051" s="6" t="str">
        <f t="shared" si="135"/>
        <v>Douglas*</v>
      </c>
      <c r="D1051" s="4" t="s">
        <v>57</v>
      </c>
      <c r="E1051" s="5" t="s">
        <v>57</v>
      </c>
      <c r="F1051" s="5" t="s">
        <v>57</v>
      </c>
      <c r="G1051" s="5" t="s">
        <v>2541</v>
      </c>
      <c r="H1051" s="5" t="s">
        <v>2540</v>
      </c>
      <c r="I1051" s="299"/>
      <c r="J1051" s="346"/>
      <c r="K1051" s="346"/>
      <c r="L1051" s="346"/>
      <c r="M1051" s="347"/>
      <c r="N1051" s="1"/>
      <c r="O1051" s="2"/>
      <c r="P1051" s="194"/>
      <c r="Q1051" s="343" t="str">
        <f t="shared" si="136"/>
        <v/>
      </c>
      <c r="R1051" s="210" t="str">
        <f t="shared" si="137"/>
        <v/>
      </c>
      <c r="S1051" s="211" t="str">
        <f t="shared" si="138"/>
        <v/>
      </c>
      <c r="T1051" s="215"/>
      <c r="U1051" s="213">
        <f t="shared" si="139"/>
        <v>0</v>
      </c>
      <c r="V1051" s="217">
        <f t="shared" si="140"/>
        <v>0</v>
      </c>
      <c r="W1051" s="215"/>
      <c r="X1051" s="215"/>
      <c r="Y1051" s="213">
        <f>IF(AB1051="Y",COUNT(#REF!), "")</f>
        <v>0</v>
      </c>
      <c r="Z1051" s="32"/>
      <c r="AA1051" s="64" t="s">
        <v>652</v>
      </c>
      <c r="AB1051" s="64" t="s">
        <v>59</v>
      </c>
      <c r="AC1051" s="65">
        <v>49.755992620000001</v>
      </c>
      <c r="AD1051" s="65">
        <v>-122.201085099</v>
      </c>
      <c r="AE1051" s="65" t="s">
        <v>656</v>
      </c>
      <c r="AF1051" s="64">
        <v>50561</v>
      </c>
      <c r="AG1051" s="64" t="s">
        <v>61</v>
      </c>
      <c r="AH1051" s="64">
        <v>57</v>
      </c>
      <c r="AI1051" s="64">
        <v>19</v>
      </c>
      <c r="AJ1051" s="64" t="s">
        <v>57</v>
      </c>
      <c r="AK1051" s="64" t="s">
        <v>62</v>
      </c>
      <c r="AL1051" s="66" t="s">
        <v>62</v>
      </c>
      <c r="AM1051" s="66" t="s">
        <v>63</v>
      </c>
      <c r="AN1051" s="63" t="str">
        <f t="shared" si="141"/>
        <v>Douglas*</v>
      </c>
      <c r="AO1051" s="67" t="str">
        <f t="shared" si="142"/>
        <v>FALSE</v>
      </c>
      <c r="AP1051" s="67" t="str">
        <f t="shared" si="143"/>
        <v>FALSE</v>
      </c>
    </row>
    <row r="1052" spans="2:42" x14ac:dyDescent="0.25">
      <c r="B1052" s="174">
        <v>50562</v>
      </c>
      <c r="C1052" s="6" t="str">
        <f t="shared" si="135"/>
        <v>Skookumchuck (Skatin Nations)*</v>
      </c>
      <c r="D1052" s="4" t="s">
        <v>57</v>
      </c>
      <c r="E1052" s="5" t="s">
        <v>57</v>
      </c>
      <c r="F1052" s="5" t="s">
        <v>57</v>
      </c>
      <c r="G1052" s="5" t="s">
        <v>2541</v>
      </c>
      <c r="H1052" s="5" t="s">
        <v>2540</v>
      </c>
      <c r="I1052" s="299"/>
      <c r="J1052" s="346"/>
      <c r="K1052" s="346"/>
      <c r="L1052" s="346"/>
      <c r="M1052" s="347"/>
      <c r="N1052" s="1"/>
      <c r="O1052" s="2"/>
      <c r="P1052" s="194"/>
      <c r="Q1052" s="343" t="str">
        <f t="shared" si="136"/>
        <v/>
      </c>
      <c r="R1052" s="210" t="str">
        <f t="shared" si="137"/>
        <v/>
      </c>
      <c r="S1052" s="211" t="str">
        <f t="shared" si="138"/>
        <v/>
      </c>
      <c r="T1052" s="215"/>
      <c r="U1052" s="213">
        <f t="shared" si="139"/>
        <v>0</v>
      </c>
      <c r="V1052" s="217">
        <f t="shared" si="140"/>
        <v>0</v>
      </c>
      <c r="W1052" s="215"/>
      <c r="X1052" s="215"/>
      <c r="Y1052" s="213">
        <f>IF(AB1052="Y",COUNT(#REF!), "")</f>
        <v>0</v>
      </c>
      <c r="Z1052" s="32"/>
      <c r="AA1052" s="64" t="s">
        <v>1986</v>
      </c>
      <c r="AB1052" s="64" t="s">
        <v>59</v>
      </c>
      <c r="AC1052" s="65">
        <v>49.938295824999997</v>
      </c>
      <c r="AD1052" s="65">
        <v>-122.410397335</v>
      </c>
      <c r="AE1052" s="65" t="s">
        <v>1987</v>
      </c>
      <c r="AF1052" s="64">
        <v>50562</v>
      </c>
      <c r="AG1052" s="64" t="s">
        <v>61</v>
      </c>
      <c r="AH1052" s="64">
        <v>85</v>
      </c>
      <c r="AI1052" s="64">
        <v>28</v>
      </c>
      <c r="AJ1052" s="64" t="s">
        <v>57</v>
      </c>
      <c r="AK1052" s="64" t="s">
        <v>62</v>
      </c>
      <c r="AL1052" s="66" t="s">
        <v>62</v>
      </c>
      <c r="AM1052" s="66" t="s">
        <v>63</v>
      </c>
      <c r="AN1052" s="63" t="str">
        <f t="shared" si="141"/>
        <v>Skookumchuck (Skatin Nations)*</v>
      </c>
      <c r="AO1052" s="67" t="str">
        <f t="shared" si="142"/>
        <v>FALSE</v>
      </c>
      <c r="AP1052" s="67" t="str">
        <f t="shared" si="143"/>
        <v>FALSE</v>
      </c>
    </row>
    <row r="1053" spans="2:42" x14ac:dyDescent="0.25">
      <c r="B1053" s="174">
        <v>50563</v>
      </c>
      <c r="C1053" s="6" t="str">
        <f t="shared" si="135"/>
        <v>Katzie*</v>
      </c>
      <c r="D1053" s="4" t="s">
        <v>62</v>
      </c>
      <c r="E1053" s="5" t="s">
        <v>62</v>
      </c>
      <c r="F1053" s="5" t="s">
        <v>62</v>
      </c>
      <c r="G1053" s="5" t="s">
        <v>2542</v>
      </c>
      <c r="H1053" s="5" t="s">
        <v>2540</v>
      </c>
      <c r="I1053" s="299"/>
      <c r="J1053" s="346"/>
      <c r="K1053" s="346"/>
      <c r="L1053" s="346"/>
      <c r="M1053" s="347"/>
      <c r="N1053" s="1"/>
      <c r="O1053" s="2"/>
      <c r="P1053" s="194"/>
      <c r="Q1053" s="343" t="str">
        <f t="shared" si="136"/>
        <v/>
      </c>
      <c r="R1053" s="210" t="str">
        <f t="shared" si="137"/>
        <v/>
      </c>
      <c r="S1053" s="211" t="str">
        <f t="shared" si="138"/>
        <v/>
      </c>
      <c r="T1053" s="215"/>
      <c r="U1053" s="213">
        <f t="shared" si="139"/>
        <v>0</v>
      </c>
      <c r="V1053" s="217">
        <f t="shared" si="140"/>
        <v>0</v>
      </c>
      <c r="W1053" s="215"/>
      <c r="X1053" s="215"/>
      <c r="Y1053" s="213">
        <f>IF(AB1053="Y",COUNT(#REF!), "")</f>
        <v>0</v>
      </c>
      <c r="Z1053" s="32"/>
      <c r="AA1053" s="66" t="s">
        <v>1056</v>
      </c>
      <c r="AB1053" s="66" t="s">
        <v>59</v>
      </c>
      <c r="AC1053" s="68">
        <v>49.201425395999998</v>
      </c>
      <c r="AD1053" s="68">
        <v>-122.676930484</v>
      </c>
      <c r="AE1053" s="65" t="s">
        <v>1057</v>
      </c>
      <c r="AF1053" s="66">
        <v>50563</v>
      </c>
      <c r="AG1053" s="66" t="s">
        <v>368</v>
      </c>
      <c r="AH1053" s="66">
        <v>16904</v>
      </c>
      <c r="AI1053" s="66">
        <v>6634</v>
      </c>
      <c r="AJ1053" s="66" t="s">
        <v>62</v>
      </c>
      <c r="AK1053" s="66" t="s">
        <v>57</v>
      </c>
      <c r="AL1053" s="66" t="s">
        <v>62</v>
      </c>
      <c r="AM1053" s="66" t="s">
        <v>63</v>
      </c>
      <c r="AN1053" s="63" t="str">
        <f t="shared" si="141"/>
        <v>Katzie*</v>
      </c>
      <c r="AO1053" s="67" t="str">
        <f t="shared" si="142"/>
        <v>FALSE</v>
      </c>
      <c r="AP1053" s="67" t="str">
        <f t="shared" si="143"/>
        <v>FALSE</v>
      </c>
    </row>
    <row r="1054" spans="2:42" x14ac:dyDescent="0.25">
      <c r="B1054" s="174">
        <v>50564</v>
      </c>
      <c r="C1054" s="6" t="str">
        <f t="shared" si="135"/>
        <v>Kwantlen First Nation*</v>
      </c>
      <c r="D1054" s="4" t="s">
        <v>62</v>
      </c>
      <c r="E1054" s="5" t="s">
        <v>62</v>
      </c>
      <c r="F1054" s="5" t="s">
        <v>62</v>
      </c>
      <c r="G1054" s="5" t="s">
        <v>2542</v>
      </c>
      <c r="H1054" s="5" t="s">
        <v>2540</v>
      </c>
      <c r="I1054" s="299"/>
      <c r="J1054" s="346"/>
      <c r="K1054" s="346"/>
      <c r="L1054" s="346"/>
      <c r="M1054" s="347"/>
      <c r="N1054" s="1"/>
      <c r="O1054" s="2"/>
      <c r="P1054" s="194"/>
      <c r="Q1054" s="343" t="str">
        <f t="shared" si="136"/>
        <v/>
      </c>
      <c r="R1054" s="210" t="str">
        <f t="shared" si="137"/>
        <v/>
      </c>
      <c r="S1054" s="211" t="str">
        <f t="shared" si="138"/>
        <v/>
      </c>
      <c r="T1054" s="215"/>
      <c r="U1054" s="213">
        <f t="shared" si="139"/>
        <v>0</v>
      </c>
      <c r="V1054" s="217">
        <f t="shared" si="140"/>
        <v>0</v>
      </c>
      <c r="W1054" s="215"/>
      <c r="X1054" s="215"/>
      <c r="Y1054" s="213">
        <f>IF(AB1054="Y",COUNT(#REF!), "")</f>
        <v>0</v>
      </c>
      <c r="Z1054" s="32"/>
      <c r="AA1054" s="66" t="s">
        <v>1143</v>
      </c>
      <c r="AB1054" s="64" t="s">
        <v>59</v>
      </c>
      <c r="AC1054" s="68">
        <v>49.171443898</v>
      </c>
      <c r="AD1054" s="68">
        <v>-122.56549429</v>
      </c>
      <c r="AE1054" s="65" t="s">
        <v>1144</v>
      </c>
      <c r="AF1054" s="66">
        <v>50564</v>
      </c>
      <c r="AG1054" s="66" t="s">
        <v>61</v>
      </c>
      <c r="AH1054" s="66">
        <v>5090</v>
      </c>
      <c r="AI1054" s="66">
        <v>1930</v>
      </c>
      <c r="AJ1054" s="66" t="s">
        <v>62</v>
      </c>
      <c r="AK1054" s="66" t="s">
        <v>57</v>
      </c>
      <c r="AL1054" s="66" t="s">
        <v>62</v>
      </c>
      <c r="AM1054" s="66" t="s">
        <v>63</v>
      </c>
      <c r="AN1054" s="63" t="str">
        <f t="shared" si="141"/>
        <v>Kwantlen First Nation*</v>
      </c>
      <c r="AO1054" s="67" t="str">
        <f t="shared" si="142"/>
        <v>FALSE</v>
      </c>
      <c r="AP1054" s="67" t="str">
        <f t="shared" si="143"/>
        <v>FALSE</v>
      </c>
    </row>
    <row r="1055" spans="2:42" x14ac:dyDescent="0.25">
      <c r="B1055" s="174">
        <v>50565</v>
      </c>
      <c r="C1055" s="6" t="str">
        <f t="shared" si="135"/>
        <v>Matsqui*</v>
      </c>
      <c r="D1055" s="4" t="s">
        <v>62</v>
      </c>
      <c r="E1055" s="5" t="s">
        <v>62</v>
      </c>
      <c r="F1055" s="5" t="s">
        <v>62</v>
      </c>
      <c r="G1055" s="5" t="s">
        <v>2541</v>
      </c>
      <c r="H1055" s="5" t="s">
        <v>2540</v>
      </c>
      <c r="I1055" s="299"/>
      <c r="J1055" s="346"/>
      <c r="K1055" s="346"/>
      <c r="L1055" s="346"/>
      <c r="M1055" s="347"/>
      <c r="N1055" s="1"/>
      <c r="O1055" s="2"/>
      <c r="P1055" s="194"/>
      <c r="Q1055" s="343" t="str">
        <f t="shared" si="136"/>
        <v/>
      </c>
      <c r="R1055" s="210" t="str">
        <f t="shared" si="137"/>
        <v/>
      </c>
      <c r="S1055" s="211" t="str">
        <f t="shared" si="138"/>
        <v/>
      </c>
      <c r="T1055" s="215"/>
      <c r="U1055" s="213">
        <f t="shared" si="139"/>
        <v>0</v>
      </c>
      <c r="V1055" s="217">
        <f t="shared" si="140"/>
        <v>0</v>
      </c>
      <c r="W1055" s="215"/>
      <c r="X1055" s="215"/>
      <c r="Y1055" s="213">
        <f>IF(AB1055="Y",COUNT(#REF!), "")</f>
        <v>0</v>
      </c>
      <c r="Z1055" s="32"/>
      <c r="AA1055" s="66" t="s">
        <v>1326</v>
      </c>
      <c r="AB1055" s="64" t="s">
        <v>59</v>
      </c>
      <c r="AC1055" s="68">
        <v>49.104450849000003</v>
      </c>
      <c r="AD1055" s="68">
        <v>-122.33880467199999</v>
      </c>
      <c r="AE1055" s="65" t="s">
        <v>1329</v>
      </c>
      <c r="AF1055" s="66">
        <v>50565</v>
      </c>
      <c r="AG1055" s="66" t="s">
        <v>61</v>
      </c>
      <c r="AH1055" s="66">
        <v>1756</v>
      </c>
      <c r="AI1055" s="66">
        <v>575</v>
      </c>
      <c r="AJ1055" s="66" t="s">
        <v>62</v>
      </c>
      <c r="AK1055" s="66" t="s">
        <v>57</v>
      </c>
      <c r="AL1055" s="66" t="s">
        <v>57</v>
      </c>
      <c r="AM1055" s="66" t="s">
        <v>63</v>
      </c>
      <c r="AN1055" s="63" t="str">
        <f t="shared" si="141"/>
        <v>Matsqui*</v>
      </c>
      <c r="AO1055" s="67" t="str">
        <f t="shared" si="142"/>
        <v>FALSE</v>
      </c>
      <c r="AP1055" s="67" t="str">
        <f t="shared" si="143"/>
        <v>FALSE</v>
      </c>
    </row>
    <row r="1056" spans="2:42" x14ac:dyDescent="0.25">
      <c r="B1056" s="174">
        <v>50566</v>
      </c>
      <c r="C1056" s="6" t="str">
        <f t="shared" si="135"/>
        <v>New Westminster*</v>
      </c>
      <c r="D1056" s="4" t="s">
        <v>62</v>
      </c>
      <c r="E1056" s="5" t="s">
        <v>62</v>
      </c>
      <c r="F1056" s="5" t="s">
        <v>62</v>
      </c>
      <c r="G1056" s="5" t="s">
        <v>2542</v>
      </c>
      <c r="H1056" s="5" t="s">
        <v>2540</v>
      </c>
      <c r="I1056" s="299"/>
      <c r="J1056" s="346"/>
      <c r="K1056" s="346"/>
      <c r="L1056" s="346"/>
      <c r="M1056" s="347"/>
      <c r="N1056" s="1"/>
      <c r="O1056" s="2"/>
      <c r="P1056" s="194"/>
      <c r="Q1056" s="343" t="str">
        <f t="shared" si="136"/>
        <v/>
      </c>
      <c r="R1056" s="210" t="str">
        <f t="shared" si="137"/>
        <v/>
      </c>
      <c r="S1056" s="211" t="str">
        <f t="shared" si="138"/>
        <v/>
      </c>
      <c r="T1056" s="215"/>
      <c r="U1056" s="213">
        <f t="shared" si="139"/>
        <v>0</v>
      </c>
      <c r="V1056" s="217">
        <f t="shared" si="140"/>
        <v>0</v>
      </c>
      <c r="W1056" s="215"/>
      <c r="X1056" s="215"/>
      <c r="Y1056" s="213">
        <f>IF(AB1056="Y",COUNT(#REF!), "")</f>
        <v>0</v>
      </c>
      <c r="Z1056" s="32"/>
      <c r="AA1056" s="64" t="s">
        <v>1490</v>
      </c>
      <c r="AB1056" s="64" t="s">
        <v>59</v>
      </c>
      <c r="AC1056" s="65">
        <v>49.236322999999999</v>
      </c>
      <c r="AD1056" s="65">
        <v>-123.023974</v>
      </c>
      <c r="AE1056" s="65" t="s">
        <v>1492</v>
      </c>
      <c r="AF1056" s="64">
        <v>50566</v>
      </c>
      <c r="AG1056" s="64" t="s">
        <v>1493</v>
      </c>
      <c r="AH1056" s="64">
        <v>155263</v>
      </c>
      <c r="AI1056" s="64">
        <v>63204</v>
      </c>
      <c r="AJ1056" s="64" t="s">
        <v>62</v>
      </c>
      <c r="AK1056" s="64" t="s">
        <v>57</v>
      </c>
      <c r="AL1056" s="66" t="s">
        <v>62</v>
      </c>
      <c r="AM1056" s="66" t="s">
        <v>63</v>
      </c>
      <c r="AN1056" s="63" t="str">
        <f t="shared" si="141"/>
        <v>New Westminster*</v>
      </c>
      <c r="AO1056" s="67" t="str">
        <f t="shared" si="142"/>
        <v>FALSE</v>
      </c>
      <c r="AP1056" s="67" t="str">
        <f t="shared" si="143"/>
        <v>FALSE</v>
      </c>
    </row>
    <row r="1057" spans="2:42" x14ac:dyDescent="0.25">
      <c r="B1057" s="174">
        <v>50567</v>
      </c>
      <c r="C1057" s="6" t="str">
        <f t="shared" si="135"/>
        <v>Samahquam*</v>
      </c>
      <c r="D1057" s="4" t="s">
        <v>57</v>
      </c>
      <c r="E1057" s="5" t="s">
        <v>57</v>
      </c>
      <c r="F1057" s="5" t="s">
        <v>57</v>
      </c>
      <c r="G1057" s="5" t="s">
        <v>2541</v>
      </c>
      <c r="H1057" s="5" t="s">
        <v>2540</v>
      </c>
      <c r="I1057" s="299"/>
      <c r="J1057" s="346"/>
      <c r="K1057" s="346"/>
      <c r="L1057" s="346"/>
      <c r="M1057" s="347"/>
      <c r="N1057" s="1"/>
      <c r="O1057" s="2"/>
      <c r="P1057" s="194"/>
      <c r="Q1057" s="343" t="str">
        <f t="shared" si="136"/>
        <v/>
      </c>
      <c r="R1057" s="210" t="str">
        <f t="shared" si="137"/>
        <v/>
      </c>
      <c r="S1057" s="211" t="str">
        <f t="shared" si="138"/>
        <v/>
      </c>
      <c r="T1057" s="215"/>
      <c r="U1057" s="213">
        <f t="shared" si="139"/>
        <v>0</v>
      </c>
      <c r="V1057" s="217">
        <f t="shared" si="140"/>
        <v>0</v>
      </c>
      <c r="W1057" s="215"/>
      <c r="X1057" s="215"/>
      <c r="Y1057" s="213">
        <f>IF(AB1057="Y",COUNT(#REF!), "")</f>
        <v>0</v>
      </c>
      <c r="Z1057" s="32"/>
      <c r="AA1057" s="64" t="s">
        <v>1844</v>
      </c>
      <c r="AB1057" s="64" t="s">
        <v>59</v>
      </c>
      <c r="AC1057" s="65">
        <v>49.990575735</v>
      </c>
      <c r="AD1057" s="65">
        <v>-122.45810769800001</v>
      </c>
      <c r="AE1057" s="65" t="s">
        <v>1846</v>
      </c>
      <c r="AF1057" s="64">
        <v>50567</v>
      </c>
      <c r="AG1057" s="64" t="s">
        <v>61</v>
      </c>
      <c r="AH1057" s="64">
        <v>10</v>
      </c>
      <c r="AI1057" s="64">
        <v>3</v>
      </c>
      <c r="AJ1057" s="64" t="s">
        <v>57</v>
      </c>
      <c r="AK1057" s="64" t="s">
        <v>62</v>
      </c>
      <c r="AL1057" s="66" t="s">
        <v>62</v>
      </c>
      <c r="AM1057" s="66" t="s">
        <v>63</v>
      </c>
      <c r="AN1057" s="63" t="str">
        <f t="shared" si="141"/>
        <v>Samahquam*</v>
      </c>
      <c r="AO1057" s="67" t="str">
        <f t="shared" si="142"/>
        <v>FALSE</v>
      </c>
      <c r="AP1057" s="67" t="str">
        <f t="shared" si="143"/>
        <v>FALSE</v>
      </c>
    </row>
    <row r="1058" spans="2:42" x14ac:dyDescent="0.25">
      <c r="B1058" s="174">
        <v>50568</v>
      </c>
      <c r="C1058" s="6" t="str">
        <f t="shared" ref="C1058:C1121" si="144">HYPERLINK(AE1058,AN1058)</f>
        <v>Scowlitz (Sq'éwlets)*</v>
      </c>
      <c r="D1058" s="4" t="s">
        <v>62</v>
      </c>
      <c r="E1058" s="5" t="s">
        <v>62</v>
      </c>
      <c r="F1058" s="5" t="s">
        <v>62</v>
      </c>
      <c r="G1058" s="5" t="s">
        <v>2541</v>
      </c>
      <c r="H1058" s="5" t="s">
        <v>2540</v>
      </c>
      <c r="I1058" s="299"/>
      <c r="J1058" s="346"/>
      <c r="K1058" s="346"/>
      <c r="L1058" s="346"/>
      <c r="M1058" s="347"/>
      <c r="N1058" s="1"/>
      <c r="O1058" s="2"/>
      <c r="P1058" s="194"/>
      <c r="Q1058" s="343" t="str">
        <f t="shared" ref="Q1058:Q1121" si="145">IF(L1058="","",
IF(SUM((J1058*L1058)/M1058)&lt;=N1058,"Sufficient Capacity",
IF(SUM((J1058*L1058)/M1058)&gt;N1058,"Not Enough Capacity","Error")))</f>
        <v/>
      </c>
      <c r="R1058" s="210" t="str">
        <f t="shared" ref="R1058:R1121" si="146">IF(OR(ISBLANK(J1058),ISBLANK(L1058),ISBLANK(M1058)), "",(J1058*L1058/M1058))</f>
        <v/>
      </c>
      <c r="S1058" s="211" t="str">
        <f t="shared" ref="S1058:S1121" si="147">IF(AND(COUNT(N1058,R1058)=2, OR($O$10="Last-Mile", $O$10="Transport &amp; Last-Mile")), N1058-R1058, "")</f>
        <v/>
      </c>
      <c r="T1058" s="215"/>
      <c r="U1058" s="213">
        <f t="shared" ref="U1058:U1121" si="148">IF(AND(AB1058="Y",I1058&lt;&gt;""),1,0)</f>
        <v>0</v>
      </c>
      <c r="V1058" s="217">
        <f t="shared" ref="V1058:V1121" si="149">IF(AND(AB1058="Y",I1058="Last-Mile &amp; Transport"),1,0)</f>
        <v>0</v>
      </c>
      <c r="W1058" s="215"/>
      <c r="X1058" s="215"/>
      <c r="Y1058" s="213">
        <f>IF(AB1058="Y",COUNT(#REF!), "")</f>
        <v>0</v>
      </c>
      <c r="Z1058" s="32"/>
      <c r="AA1058" s="64" t="s">
        <v>1871</v>
      </c>
      <c r="AB1058" s="64" t="s">
        <v>59</v>
      </c>
      <c r="AC1058" s="65">
        <v>49.2359419</v>
      </c>
      <c r="AD1058" s="65">
        <v>-122.00245605000001</v>
      </c>
      <c r="AE1058" s="65" t="s">
        <v>1872</v>
      </c>
      <c r="AF1058" s="64">
        <v>50568</v>
      </c>
      <c r="AG1058" s="64" t="s">
        <v>61</v>
      </c>
      <c r="AH1058" s="64">
        <v>796</v>
      </c>
      <c r="AI1058" s="64">
        <v>432</v>
      </c>
      <c r="AJ1058" s="64" t="s">
        <v>62</v>
      </c>
      <c r="AK1058" s="64" t="s">
        <v>57</v>
      </c>
      <c r="AL1058" s="66" t="s">
        <v>62</v>
      </c>
      <c r="AM1058" s="66" t="s">
        <v>63</v>
      </c>
      <c r="AN1058" s="63" t="str">
        <f t="shared" ref="AN1058:AN1121" si="150">IF(AB1058="Y", CONCATENATE(AA1058,"*"), AA1058)</f>
        <v>Scowlitz (Sq'éwlets)*</v>
      </c>
      <c r="AO1058" s="67" t="str">
        <f t="shared" ref="AO1058:AO1121" si="151">IF(I1058="Last-Mile","TRUE",IF(I1058="Transport &amp; Last-Mile","TRUE","FALSE"))</f>
        <v>FALSE</v>
      </c>
      <c r="AP1058" s="67" t="str">
        <f t="shared" ref="AP1058:AP1121" si="152">IF(I1058="Transport","TRUE",IF(I1058="Transport &amp; Last-Mile","TRUE","FALSE"))</f>
        <v>FALSE</v>
      </c>
    </row>
    <row r="1059" spans="2:42" x14ac:dyDescent="0.25">
      <c r="B1059" s="174">
        <v>50569</v>
      </c>
      <c r="C1059" s="6" t="str">
        <f t="shared" si="144"/>
        <v>Semiahmoo*</v>
      </c>
      <c r="D1059" s="4" t="s">
        <v>62</v>
      </c>
      <c r="E1059" s="5" t="s">
        <v>62</v>
      </c>
      <c r="F1059" s="5" t="s">
        <v>62</v>
      </c>
      <c r="G1059" s="5" t="s">
        <v>2542</v>
      </c>
      <c r="H1059" s="5" t="s">
        <v>2540</v>
      </c>
      <c r="I1059" s="299"/>
      <c r="J1059" s="346"/>
      <c r="K1059" s="346"/>
      <c r="L1059" s="346"/>
      <c r="M1059" s="347"/>
      <c r="N1059" s="1"/>
      <c r="O1059" s="2"/>
      <c r="P1059" s="194"/>
      <c r="Q1059" s="343" t="str">
        <f t="shared" si="145"/>
        <v/>
      </c>
      <c r="R1059" s="210" t="str">
        <f t="shared" si="146"/>
        <v/>
      </c>
      <c r="S1059" s="211" t="str">
        <f t="shared" si="147"/>
        <v/>
      </c>
      <c r="T1059" s="215"/>
      <c r="U1059" s="213">
        <f t="shared" si="148"/>
        <v>0</v>
      </c>
      <c r="V1059" s="217">
        <f t="shared" si="149"/>
        <v>0</v>
      </c>
      <c r="W1059" s="215"/>
      <c r="X1059" s="215"/>
      <c r="Y1059" s="213">
        <f>IF(AB1059="Y",COUNT(#REF!), "")</f>
        <v>0</v>
      </c>
      <c r="Z1059" s="32"/>
      <c r="AA1059" s="66" t="s">
        <v>1885</v>
      </c>
      <c r="AB1059" s="64" t="s">
        <v>59</v>
      </c>
      <c r="AC1059" s="68">
        <v>49.014531998999999</v>
      </c>
      <c r="AD1059" s="68">
        <v>-122.77774078</v>
      </c>
      <c r="AE1059" s="65" t="s">
        <v>1886</v>
      </c>
      <c r="AF1059" s="66">
        <v>50569</v>
      </c>
      <c r="AG1059" s="66" t="s">
        <v>61</v>
      </c>
      <c r="AH1059" s="66">
        <v>13775</v>
      </c>
      <c r="AI1059" s="66">
        <v>5676</v>
      </c>
      <c r="AJ1059" s="66" t="s">
        <v>62</v>
      </c>
      <c r="AK1059" s="66" t="s">
        <v>57</v>
      </c>
      <c r="AL1059" s="66" t="s">
        <v>62</v>
      </c>
      <c r="AM1059" s="66" t="s">
        <v>63</v>
      </c>
      <c r="AN1059" s="63" t="str">
        <f t="shared" si="150"/>
        <v>Semiahmoo*</v>
      </c>
      <c r="AO1059" s="67" t="str">
        <f t="shared" si="151"/>
        <v>FALSE</v>
      </c>
      <c r="AP1059" s="67" t="str">
        <f t="shared" si="152"/>
        <v>FALSE</v>
      </c>
    </row>
    <row r="1060" spans="2:42" x14ac:dyDescent="0.25">
      <c r="B1060" s="174">
        <v>50570</v>
      </c>
      <c r="C1060" s="6" t="str">
        <f t="shared" si="144"/>
        <v>Shxwhá:y Village*</v>
      </c>
      <c r="D1060" s="4" t="s">
        <v>62</v>
      </c>
      <c r="E1060" s="5" t="s">
        <v>62</v>
      </c>
      <c r="F1060" s="5" t="s">
        <v>62</v>
      </c>
      <c r="G1060" s="5" t="s">
        <v>2541</v>
      </c>
      <c r="H1060" s="5" t="s">
        <v>2540</v>
      </c>
      <c r="I1060" s="299"/>
      <c r="J1060" s="346"/>
      <c r="K1060" s="346"/>
      <c r="L1060" s="346"/>
      <c r="M1060" s="347"/>
      <c r="N1060" s="1"/>
      <c r="O1060" s="2"/>
      <c r="P1060" s="194"/>
      <c r="Q1060" s="343" t="str">
        <f t="shared" si="145"/>
        <v/>
      </c>
      <c r="R1060" s="210" t="str">
        <f t="shared" si="146"/>
        <v/>
      </c>
      <c r="S1060" s="211" t="str">
        <f t="shared" si="147"/>
        <v/>
      </c>
      <c r="T1060" s="215"/>
      <c r="U1060" s="213">
        <f t="shared" si="148"/>
        <v>0</v>
      </c>
      <c r="V1060" s="217">
        <f t="shared" si="149"/>
        <v>0</v>
      </c>
      <c r="W1060" s="215"/>
      <c r="X1060" s="215"/>
      <c r="Y1060" s="213">
        <f>IF(AB1060="Y",COUNT(#REF!), "")</f>
        <v>0</v>
      </c>
      <c r="Z1060" s="32"/>
      <c r="AA1060" s="66" t="s">
        <v>1935</v>
      </c>
      <c r="AB1060" s="64" t="s">
        <v>59</v>
      </c>
      <c r="AC1060" s="68">
        <v>49.168969803000003</v>
      </c>
      <c r="AD1060" s="68">
        <v>-121.988923606</v>
      </c>
      <c r="AE1060" s="65" t="s">
        <v>1936</v>
      </c>
      <c r="AF1060" s="66">
        <v>50570</v>
      </c>
      <c r="AG1060" s="66" t="s">
        <v>61</v>
      </c>
      <c r="AH1060" s="66">
        <v>27163</v>
      </c>
      <c r="AI1060" s="66">
        <v>12788</v>
      </c>
      <c r="AJ1060" s="66" t="s">
        <v>62</v>
      </c>
      <c r="AK1060" s="66" t="s">
        <v>57</v>
      </c>
      <c r="AL1060" s="66" t="s">
        <v>62</v>
      </c>
      <c r="AM1060" s="66" t="s">
        <v>63</v>
      </c>
      <c r="AN1060" s="63" t="str">
        <f t="shared" si="150"/>
        <v>Shxwhá:y Village*</v>
      </c>
      <c r="AO1060" s="67" t="str">
        <f t="shared" si="151"/>
        <v>FALSE</v>
      </c>
      <c r="AP1060" s="67" t="str">
        <f t="shared" si="152"/>
        <v>FALSE</v>
      </c>
    </row>
    <row r="1061" spans="2:42" x14ac:dyDescent="0.25">
      <c r="B1061" s="174">
        <v>50571</v>
      </c>
      <c r="C1061" s="6" t="str">
        <f t="shared" si="144"/>
        <v>Skowkale*</v>
      </c>
      <c r="D1061" s="4" t="s">
        <v>62</v>
      </c>
      <c r="E1061" s="5" t="s">
        <v>62</v>
      </c>
      <c r="F1061" s="5" t="s">
        <v>62</v>
      </c>
      <c r="G1061" s="5" t="s">
        <v>2541</v>
      </c>
      <c r="H1061" s="5" t="s">
        <v>2540</v>
      </c>
      <c r="I1061" s="299"/>
      <c r="J1061" s="346"/>
      <c r="K1061" s="346"/>
      <c r="L1061" s="346"/>
      <c r="M1061" s="347"/>
      <c r="N1061" s="1"/>
      <c r="O1061" s="2"/>
      <c r="P1061" s="194"/>
      <c r="Q1061" s="343" t="str">
        <f t="shared" si="145"/>
        <v/>
      </c>
      <c r="R1061" s="210" t="str">
        <f t="shared" si="146"/>
        <v/>
      </c>
      <c r="S1061" s="211" t="str">
        <f t="shared" si="147"/>
        <v/>
      </c>
      <c r="T1061" s="215"/>
      <c r="U1061" s="213">
        <f t="shared" si="148"/>
        <v>0</v>
      </c>
      <c r="V1061" s="217">
        <f t="shared" si="149"/>
        <v>0</v>
      </c>
      <c r="W1061" s="215"/>
      <c r="X1061" s="215"/>
      <c r="Y1061" s="213">
        <f>IF(AB1061="Y",COUNT(#REF!), "")</f>
        <v>0</v>
      </c>
      <c r="Z1061" s="32"/>
      <c r="AA1061" s="66" t="s">
        <v>1988</v>
      </c>
      <c r="AB1061" s="64" t="s">
        <v>59</v>
      </c>
      <c r="AC1061" s="68">
        <v>49.141712689000002</v>
      </c>
      <c r="AD1061" s="68">
        <v>-121.940579261</v>
      </c>
      <c r="AE1061" s="65" t="s">
        <v>1989</v>
      </c>
      <c r="AF1061" s="66">
        <v>50571</v>
      </c>
      <c r="AG1061" s="66" t="s">
        <v>61</v>
      </c>
      <c r="AH1061" s="66">
        <v>27163</v>
      </c>
      <c r="AI1061" s="66">
        <v>12788</v>
      </c>
      <c r="AJ1061" s="66" t="s">
        <v>62</v>
      </c>
      <c r="AK1061" s="66" t="s">
        <v>57</v>
      </c>
      <c r="AL1061" s="66" t="s">
        <v>62</v>
      </c>
      <c r="AM1061" s="66" t="s">
        <v>63</v>
      </c>
      <c r="AN1061" s="63" t="str">
        <f t="shared" si="150"/>
        <v>Skowkale*</v>
      </c>
      <c r="AO1061" s="67" t="str">
        <f t="shared" si="151"/>
        <v>FALSE</v>
      </c>
      <c r="AP1061" s="67" t="str">
        <f t="shared" si="152"/>
        <v>FALSE</v>
      </c>
    </row>
    <row r="1062" spans="2:42" x14ac:dyDescent="0.25">
      <c r="B1062" s="174">
        <v>50572</v>
      </c>
      <c r="C1062" s="6" t="str">
        <f t="shared" si="144"/>
        <v>Soowahlie*</v>
      </c>
      <c r="D1062" s="4" t="s">
        <v>62</v>
      </c>
      <c r="E1062" s="5" t="s">
        <v>62</v>
      </c>
      <c r="F1062" s="5" t="s">
        <v>62</v>
      </c>
      <c r="G1062" s="5" t="s">
        <v>2541</v>
      </c>
      <c r="H1062" s="5" t="s">
        <v>2540</v>
      </c>
      <c r="I1062" s="299"/>
      <c r="J1062" s="346"/>
      <c r="K1062" s="346"/>
      <c r="L1062" s="346"/>
      <c r="M1062" s="347"/>
      <c r="N1062" s="1"/>
      <c r="O1062" s="2"/>
      <c r="P1062" s="194"/>
      <c r="Q1062" s="343" t="str">
        <f t="shared" si="145"/>
        <v/>
      </c>
      <c r="R1062" s="210" t="str">
        <f t="shared" si="146"/>
        <v/>
      </c>
      <c r="S1062" s="211" t="str">
        <f t="shared" si="147"/>
        <v/>
      </c>
      <c r="T1062" s="215"/>
      <c r="U1062" s="213">
        <f t="shared" si="148"/>
        <v>0</v>
      </c>
      <c r="V1062" s="217">
        <f t="shared" si="149"/>
        <v>0</v>
      </c>
      <c r="W1062" s="215"/>
      <c r="X1062" s="215"/>
      <c r="Y1062" s="213">
        <f>IF(AB1062="Y",COUNT(#REF!), "")</f>
        <v>0</v>
      </c>
      <c r="Z1062" s="32"/>
      <c r="AA1062" s="66" t="s">
        <v>2026</v>
      </c>
      <c r="AB1062" s="64" t="s">
        <v>59</v>
      </c>
      <c r="AC1062" s="68">
        <v>49.081020084999999</v>
      </c>
      <c r="AD1062" s="68">
        <v>-121.968958886</v>
      </c>
      <c r="AE1062" s="65" t="s">
        <v>2027</v>
      </c>
      <c r="AF1062" s="66">
        <v>50572</v>
      </c>
      <c r="AG1062" s="66" t="s">
        <v>61</v>
      </c>
      <c r="AH1062" s="66">
        <v>27513</v>
      </c>
      <c r="AI1062" s="66">
        <v>10888</v>
      </c>
      <c r="AJ1062" s="66" t="s">
        <v>62</v>
      </c>
      <c r="AK1062" s="66" t="s">
        <v>57</v>
      </c>
      <c r="AL1062" s="66" t="s">
        <v>62</v>
      </c>
      <c r="AM1062" s="66" t="s">
        <v>63</v>
      </c>
      <c r="AN1062" s="63" t="str">
        <f t="shared" si="150"/>
        <v>Soowahlie*</v>
      </c>
      <c r="AO1062" s="67" t="str">
        <f t="shared" si="151"/>
        <v>FALSE</v>
      </c>
      <c r="AP1062" s="67" t="str">
        <f t="shared" si="152"/>
        <v>FALSE</v>
      </c>
    </row>
    <row r="1063" spans="2:42" x14ac:dyDescent="0.25">
      <c r="B1063" s="174">
        <v>50573</v>
      </c>
      <c r="C1063" s="6" t="str">
        <f t="shared" si="144"/>
        <v>Skwah*</v>
      </c>
      <c r="D1063" s="4" t="s">
        <v>62</v>
      </c>
      <c r="E1063" s="5" t="s">
        <v>62</v>
      </c>
      <c r="F1063" s="5" t="s">
        <v>62</v>
      </c>
      <c r="G1063" s="5" t="s">
        <v>2541</v>
      </c>
      <c r="H1063" s="5" t="s">
        <v>2540</v>
      </c>
      <c r="I1063" s="299"/>
      <c r="J1063" s="346"/>
      <c r="K1063" s="346"/>
      <c r="L1063" s="346"/>
      <c r="M1063" s="347"/>
      <c r="N1063" s="1"/>
      <c r="O1063" s="2"/>
      <c r="P1063" s="194"/>
      <c r="Q1063" s="343" t="str">
        <f t="shared" si="145"/>
        <v/>
      </c>
      <c r="R1063" s="210" t="str">
        <f t="shared" si="146"/>
        <v/>
      </c>
      <c r="S1063" s="211" t="str">
        <f t="shared" si="147"/>
        <v/>
      </c>
      <c r="T1063" s="215"/>
      <c r="U1063" s="213">
        <f t="shared" si="148"/>
        <v>0</v>
      </c>
      <c r="V1063" s="217">
        <f t="shared" si="149"/>
        <v>0</v>
      </c>
      <c r="W1063" s="215"/>
      <c r="X1063" s="215"/>
      <c r="Y1063" s="213">
        <f>IF(AB1063="Y",COUNT(#REF!), "")</f>
        <v>0</v>
      </c>
      <c r="Z1063" s="32"/>
      <c r="AA1063" s="66" t="s">
        <v>1992</v>
      </c>
      <c r="AB1063" s="64" t="s">
        <v>59</v>
      </c>
      <c r="AC1063" s="68">
        <v>49.177749134000003</v>
      </c>
      <c r="AD1063" s="68">
        <v>-121.971968117</v>
      </c>
      <c r="AE1063" s="65" t="s">
        <v>1993</v>
      </c>
      <c r="AF1063" s="66">
        <v>50573</v>
      </c>
      <c r="AG1063" s="66" t="s">
        <v>368</v>
      </c>
      <c r="AH1063" s="66">
        <v>7464</v>
      </c>
      <c r="AI1063" s="66">
        <v>2914</v>
      </c>
      <c r="AJ1063" s="66" t="s">
        <v>62</v>
      </c>
      <c r="AK1063" s="66" t="s">
        <v>57</v>
      </c>
      <c r="AL1063" s="66" t="s">
        <v>62</v>
      </c>
      <c r="AM1063" s="66" t="s">
        <v>63</v>
      </c>
      <c r="AN1063" s="63" t="str">
        <f t="shared" si="150"/>
        <v>Skwah*</v>
      </c>
      <c r="AO1063" s="67" t="str">
        <f t="shared" si="151"/>
        <v>FALSE</v>
      </c>
      <c r="AP1063" s="67" t="str">
        <f t="shared" si="152"/>
        <v>FALSE</v>
      </c>
    </row>
    <row r="1064" spans="2:42" x14ac:dyDescent="0.25">
      <c r="B1064" s="174">
        <v>50574</v>
      </c>
      <c r="C1064" s="6" t="str">
        <f t="shared" si="144"/>
        <v>Squiala First Nation*</v>
      </c>
      <c r="D1064" s="4" t="s">
        <v>62</v>
      </c>
      <c r="E1064" s="5" t="s">
        <v>62</v>
      </c>
      <c r="F1064" s="5" t="s">
        <v>62</v>
      </c>
      <c r="G1064" s="5" t="s">
        <v>2541</v>
      </c>
      <c r="H1064" s="5" t="s">
        <v>2540</v>
      </c>
      <c r="I1064" s="299"/>
      <c r="J1064" s="346"/>
      <c r="K1064" s="346"/>
      <c r="L1064" s="346"/>
      <c r="M1064" s="347"/>
      <c r="N1064" s="1"/>
      <c r="O1064" s="2"/>
      <c r="P1064" s="194"/>
      <c r="Q1064" s="343" t="str">
        <f t="shared" si="145"/>
        <v/>
      </c>
      <c r="R1064" s="210" t="str">
        <f t="shared" si="146"/>
        <v/>
      </c>
      <c r="S1064" s="211" t="str">
        <f t="shared" si="147"/>
        <v/>
      </c>
      <c r="T1064" s="215"/>
      <c r="U1064" s="213">
        <f t="shared" si="148"/>
        <v>0</v>
      </c>
      <c r="V1064" s="217">
        <f t="shared" si="149"/>
        <v>0</v>
      </c>
      <c r="W1064" s="215"/>
      <c r="X1064" s="215"/>
      <c r="Y1064" s="213">
        <f>IF(AB1064="Y",COUNT(#REF!), "")</f>
        <v>0</v>
      </c>
      <c r="Z1064" s="32"/>
      <c r="AA1064" s="66" t="s">
        <v>2073</v>
      </c>
      <c r="AB1064" s="64" t="s">
        <v>59</v>
      </c>
      <c r="AC1064" s="68">
        <v>49.158014000000001</v>
      </c>
      <c r="AD1064" s="68">
        <v>-121.979421</v>
      </c>
      <c r="AE1064" s="65" t="s">
        <v>2074</v>
      </c>
      <c r="AF1064" s="66">
        <v>50574</v>
      </c>
      <c r="AG1064" s="66" t="s">
        <v>61</v>
      </c>
      <c r="AH1064" s="66">
        <v>27163</v>
      </c>
      <c r="AI1064" s="66">
        <v>12788</v>
      </c>
      <c r="AJ1064" s="66" t="s">
        <v>62</v>
      </c>
      <c r="AK1064" s="66" t="s">
        <v>57</v>
      </c>
      <c r="AL1064" s="66" t="s">
        <v>57</v>
      </c>
      <c r="AM1064" s="66" t="s">
        <v>63</v>
      </c>
      <c r="AN1064" s="63" t="str">
        <f t="shared" si="150"/>
        <v>Squiala First Nation*</v>
      </c>
      <c r="AO1064" s="67" t="str">
        <f t="shared" si="151"/>
        <v>FALSE</v>
      </c>
      <c r="AP1064" s="67" t="str">
        <f t="shared" si="152"/>
        <v>FALSE</v>
      </c>
    </row>
    <row r="1065" spans="2:42" x14ac:dyDescent="0.25">
      <c r="B1065" s="174">
        <v>50575</v>
      </c>
      <c r="C1065" s="6" t="str">
        <f t="shared" si="144"/>
        <v>Tzeachten*</v>
      </c>
      <c r="D1065" s="4" t="s">
        <v>62</v>
      </c>
      <c r="E1065" s="5" t="s">
        <v>62</v>
      </c>
      <c r="F1065" s="5" t="s">
        <v>62</v>
      </c>
      <c r="G1065" s="5" t="s">
        <v>2541</v>
      </c>
      <c r="H1065" s="5" t="s">
        <v>2540</v>
      </c>
      <c r="I1065" s="299"/>
      <c r="J1065" s="346"/>
      <c r="K1065" s="346"/>
      <c r="L1065" s="346"/>
      <c r="M1065" s="347"/>
      <c r="N1065" s="1"/>
      <c r="O1065" s="2"/>
      <c r="P1065" s="194"/>
      <c r="Q1065" s="343" t="str">
        <f t="shared" si="145"/>
        <v/>
      </c>
      <c r="R1065" s="210" t="str">
        <f t="shared" si="146"/>
        <v/>
      </c>
      <c r="S1065" s="211" t="str">
        <f t="shared" si="147"/>
        <v/>
      </c>
      <c r="T1065" s="215"/>
      <c r="U1065" s="213">
        <f t="shared" si="148"/>
        <v>0</v>
      </c>
      <c r="V1065" s="217">
        <f t="shared" si="149"/>
        <v>0</v>
      </c>
      <c r="W1065" s="215"/>
      <c r="X1065" s="215"/>
      <c r="Y1065" s="213">
        <f>IF(AB1065="Y",COUNT(#REF!), "")</f>
        <v>0</v>
      </c>
      <c r="Z1065" s="32"/>
      <c r="AA1065" s="66" t="s">
        <v>2272</v>
      </c>
      <c r="AB1065" s="64" t="s">
        <v>59</v>
      </c>
      <c r="AC1065" s="68">
        <v>49.111856000000003</v>
      </c>
      <c r="AD1065" s="68">
        <v>-121.953976</v>
      </c>
      <c r="AE1065" s="65" t="s">
        <v>2273</v>
      </c>
      <c r="AF1065" s="66">
        <v>50575</v>
      </c>
      <c r="AG1065" s="66" t="s">
        <v>368</v>
      </c>
      <c r="AH1065" s="66">
        <v>27513</v>
      </c>
      <c r="AI1065" s="66">
        <v>10888</v>
      </c>
      <c r="AJ1065" s="66" t="s">
        <v>62</v>
      </c>
      <c r="AK1065" s="66" t="s">
        <v>57</v>
      </c>
      <c r="AL1065" s="66" t="s">
        <v>62</v>
      </c>
      <c r="AM1065" s="66" t="s">
        <v>63</v>
      </c>
      <c r="AN1065" s="63" t="str">
        <f t="shared" si="150"/>
        <v>Tzeachten*</v>
      </c>
      <c r="AO1065" s="67" t="str">
        <f t="shared" si="151"/>
        <v>FALSE</v>
      </c>
      <c r="AP1065" s="67" t="str">
        <f t="shared" si="152"/>
        <v>FALSE</v>
      </c>
    </row>
    <row r="1066" spans="2:42" x14ac:dyDescent="0.25">
      <c r="B1066" s="174">
        <v>50576</v>
      </c>
      <c r="C1066" s="6" t="str">
        <f t="shared" si="144"/>
        <v>Yakweakwioose*</v>
      </c>
      <c r="D1066" s="4" t="s">
        <v>62</v>
      </c>
      <c r="E1066" s="5" t="s">
        <v>62</v>
      </c>
      <c r="F1066" s="5" t="s">
        <v>62</v>
      </c>
      <c r="G1066" s="5" t="s">
        <v>2541</v>
      </c>
      <c r="H1066" s="5" t="s">
        <v>2540</v>
      </c>
      <c r="I1066" s="299"/>
      <c r="J1066" s="346"/>
      <c r="K1066" s="346"/>
      <c r="L1066" s="346"/>
      <c r="M1066" s="347"/>
      <c r="N1066" s="1"/>
      <c r="O1066" s="2"/>
      <c r="P1066" s="194"/>
      <c r="Q1066" s="343" t="str">
        <f t="shared" si="145"/>
        <v/>
      </c>
      <c r="R1066" s="210" t="str">
        <f t="shared" si="146"/>
        <v/>
      </c>
      <c r="S1066" s="211" t="str">
        <f t="shared" si="147"/>
        <v/>
      </c>
      <c r="T1066" s="215"/>
      <c r="U1066" s="213">
        <f t="shared" si="148"/>
        <v>0</v>
      </c>
      <c r="V1066" s="217">
        <f t="shared" si="149"/>
        <v>0</v>
      </c>
      <c r="W1066" s="215"/>
      <c r="X1066" s="215"/>
      <c r="Y1066" s="213">
        <f>IF(AB1066="Y",COUNT(#REF!), "")</f>
        <v>0</v>
      </c>
      <c r="Z1066" s="32"/>
      <c r="AA1066" s="64" t="s">
        <v>2464</v>
      </c>
      <c r="AB1066" s="64" t="s">
        <v>59</v>
      </c>
      <c r="AC1066" s="65">
        <v>49.132615301999998</v>
      </c>
      <c r="AD1066" s="65">
        <v>-121.93856495199999</v>
      </c>
      <c r="AE1066" s="65" t="s">
        <v>2465</v>
      </c>
      <c r="AF1066" s="64">
        <v>50576</v>
      </c>
      <c r="AG1066" s="64" t="s">
        <v>61</v>
      </c>
      <c r="AH1066" s="64">
        <v>27163</v>
      </c>
      <c r="AI1066" s="64">
        <v>12788</v>
      </c>
      <c r="AJ1066" s="64" t="s">
        <v>62</v>
      </c>
      <c r="AK1066" s="64" t="s">
        <v>57</v>
      </c>
      <c r="AL1066" s="66" t="s">
        <v>62</v>
      </c>
      <c r="AM1066" s="66" t="s">
        <v>63</v>
      </c>
      <c r="AN1066" s="63" t="str">
        <f t="shared" si="150"/>
        <v>Yakweakwioose*</v>
      </c>
      <c r="AO1066" s="67" t="str">
        <f t="shared" si="151"/>
        <v>FALSE</v>
      </c>
      <c r="AP1066" s="67" t="str">
        <f t="shared" si="152"/>
        <v>FALSE</v>
      </c>
    </row>
    <row r="1067" spans="2:42" x14ac:dyDescent="0.25">
      <c r="B1067" s="174">
        <v>50577</v>
      </c>
      <c r="C1067" s="6" t="str">
        <f t="shared" si="144"/>
        <v>Tsawwassen First Nation*</v>
      </c>
      <c r="D1067" s="4" t="s">
        <v>62</v>
      </c>
      <c r="E1067" s="5" t="s">
        <v>62</v>
      </c>
      <c r="F1067" s="5" t="s">
        <v>62</v>
      </c>
      <c r="G1067" s="5" t="s">
        <v>2542</v>
      </c>
      <c r="H1067" s="5" t="s">
        <v>2540</v>
      </c>
      <c r="I1067" s="299"/>
      <c r="J1067" s="346"/>
      <c r="K1067" s="346"/>
      <c r="L1067" s="346"/>
      <c r="M1067" s="347"/>
      <c r="N1067" s="1"/>
      <c r="O1067" s="2"/>
      <c r="P1067" s="194"/>
      <c r="Q1067" s="343" t="str">
        <f t="shared" si="145"/>
        <v/>
      </c>
      <c r="R1067" s="210" t="str">
        <f t="shared" si="146"/>
        <v/>
      </c>
      <c r="S1067" s="211" t="str">
        <f t="shared" si="147"/>
        <v/>
      </c>
      <c r="T1067" s="215"/>
      <c r="U1067" s="213">
        <f t="shared" si="148"/>
        <v>0</v>
      </c>
      <c r="V1067" s="217">
        <f t="shared" si="149"/>
        <v>0</v>
      </c>
      <c r="W1067" s="215"/>
      <c r="X1067" s="215"/>
      <c r="Y1067" s="213">
        <f>IF(AB1067="Y",COUNT(#REF!), "")</f>
        <v>0</v>
      </c>
      <c r="Z1067" s="32"/>
      <c r="AA1067" s="66" t="s">
        <v>2244</v>
      </c>
      <c r="AB1067" s="66" t="s">
        <v>59</v>
      </c>
      <c r="AC1067" s="68">
        <v>49.037882662999998</v>
      </c>
      <c r="AD1067" s="68">
        <v>-123.097696314</v>
      </c>
      <c r="AE1067" s="65" t="s">
        <v>2245</v>
      </c>
      <c r="AF1067" s="66">
        <v>50577</v>
      </c>
      <c r="AG1067" s="66" t="s">
        <v>368</v>
      </c>
      <c r="AH1067" s="66">
        <v>8716</v>
      </c>
      <c r="AI1067" s="66">
        <v>3354</v>
      </c>
      <c r="AJ1067" s="66" t="s">
        <v>62</v>
      </c>
      <c r="AK1067" s="66" t="s">
        <v>57</v>
      </c>
      <c r="AL1067" s="66" t="s">
        <v>62</v>
      </c>
      <c r="AM1067" s="66" t="s">
        <v>63</v>
      </c>
      <c r="AN1067" s="63" t="str">
        <f t="shared" si="150"/>
        <v>Tsawwassen First Nation*</v>
      </c>
      <c r="AO1067" s="67" t="str">
        <f t="shared" si="151"/>
        <v>FALSE</v>
      </c>
      <c r="AP1067" s="67" t="str">
        <f t="shared" si="152"/>
        <v>FALSE</v>
      </c>
    </row>
    <row r="1068" spans="2:42" x14ac:dyDescent="0.25">
      <c r="B1068" s="174">
        <v>50578</v>
      </c>
      <c r="C1068" s="6" t="str">
        <f t="shared" si="144"/>
        <v>Sumas First Nation*</v>
      </c>
      <c r="D1068" s="4" t="s">
        <v>62</v>
      </c>
      <c r="E1068" s="5" t="s">
        <v>62</v>
      </c>
      <c r="F1068" s="5" t="s">
        <v>62</v>
      </c>
      <c r="G1068" s="5" t="s">
        <v>2541</v>
      </c>
      <c r="H1068" s="5" t="s">
        <v>2540</v>
      </c>
      <c r="I1068" s="299"/>
      <c r="J1068" s="346"/>
      <c r="K1068" s="346"/>
      <c r="L1068" s="346"/>
      <c r="M1068" s="347"/>
      <c r="N1068" s="1"/>
      <c r="O1068" s="2"/>
      <c r="P1068" s="194"/>
      <c r="Q1068" s="343" t="str">
        <f t="shared" si="145"/>
        <v/>
      </c>
      <c r="R1068" s="210" t="str">
        <f t="shared" si="146"/>
        <v/>
      </c>
      <c r="S1068" s="211" t="str">
        <f t="shared" si="147"/>
        <v/>
      </c>
      <c r="T1068" s="215"/>
      <c r="U1068" s="213">
        <f t="shared" si="148"/>
        <v>0</v>
      </c>
      <c r="V1068" s="217">
        <f t="shared" si="149"/>
        <v>0</v>
      </c>
      <c r="W1068" s="215"/>
      <c r="X1068" s="215"/>
      <c r="Y1068" s="213">
        <f>IF(AB1068="Y",COUNT(#REF!), "")</f>
        <v>0</v>
      </c>
      <c r="Z1068" s="32"/>
      <c r="AA1068" s="64" t="s">
        <v>2107</v>
      </c>
      <c r="AB1068" s="64" t="s">
        <v>59</v>
      </c>
      <c r="AC1068" s="65">
        <v>49.055516306999998</v>
      </c>
      <c r="AD1068" s="65">
        <v>-122.195016475</v>
      </c>
      <c r="AE1068" s="65" t="s">
        <v>2108</v>
      </c>
      <c r="AF1068" s="64">
        <v>50578</v>
      </c>
      <c r="AG1068" s="64" t="s">
        <v>61</v>
      </c>
      <c r="AH1068" s="64">
        <v>7918</v>
      </c>
      <c r="AI1068" s="64">
        <v>3015</v>
      </c>
      <c r="AJ1068" s="64" t="s">
        <v>62</v>
      </c>
      <c r="AK1068" s="64" t="s">
        <v>57</v>
      </c>
      <c r="AL1068" s="66" t="s">
        <v>57</v>
      </c>
      <c r="AM1068" s="66" t="s">
        <v>63</v>
      </c>
      <c r="AN1068" s="63" t="str">
        <f t="shared" si="150"/>
        <v>Sumas First Nation*</v>
      </c>
      <c r="AO1068" s="67" t="str">
        <f t="shared" si="151"/>
        <v>FALSE</v>
      </c>
      <c r="AP1068" s="67" t="str">
        <f t="shared" si="152"/>
        <v>FALSE</v>
      </c>
    </row>
    <row r="1069" spans="2:42" x14ac:dyDescent="0.25">
      <c r="B1069" s="174">
        <v>50579</v>
      </c>
      <c r="C1069" s="6" t="str">
        <f t="shared" si="144"/>
        <v>Deroche (Leq' a: mel First Nation)*</v>
      </c>
      <c r="D1069" s="4" t="s">
        <v>62</v>
      </c>
      <c r="E1069" s="5" t="s">
        <v>62</v>
      </c>
      <c r="F1069" s="5" t="s">
        <v>62</v>
      </c>
      <c r="G1069" s="5" t="s">
        <v>2541</v>
      </c>
      <c r="H1069" s="5" t="s">
        <v>2540</v>
      </c>
      <c r="I1069" s="299"/>
      <c r="J1069" s="346"/>
      <c r="K1069" s="346"/>
      <c r="L1069" s="346"/>
      <c r="M1069" s="347"/>
      <c r="N1069" s="1"/>
      <c r="O1069" s="2"/>
      <c r="P1069" s="194"/>
      <c r="Q1069" s="343" t="str">
        <f t="shared" si="145"/>
        <v/>
      </c>
      <c r="R1069" s="210" t="str">
        <f t="shared" si="146"/>
        <v/>
      </c>
      <c r="S1069" s="211" t="str">
        <f t="shared" si="147"/>
        <v/>
      </c>
      <c r="T1069" s="215"/>
      <c r="U1069" s="213">
        <f t="shared" si="148"/>
        <v>0</v>
      </c>
      <c r="V1069" s="217">
        <f t="shared" si="149"/>
        <v>0</v>
      </c>
      <c r="W1069" s="215"/>
      <c r="X1069" s="215"/>
      <c r="Y1069" s="213">
        <f>IF(AB1069="Y",COUNT(#REF!), "")</f>
        <v>0</v>
      </c>
      <c r="Z1069" s="32"/>
      <c r="AA1069" s="64" t="s">
        <v>622</v>
      </c>
      <c r="AB1069" s="64" t="s">
        <v>59</v>
      </c>
      <c r="AC1069" s="65">
        <v>49.187501865999998</v>
      </c>
      <c r="AD1069" s="65">
        <v>-122.074570002</v>
      </c>
      <c r="AE1069" s="65" t="s">
        <v>623</v>
      </c>
      <c r="AF1069" s="64">
        <v>50579</v>
      </c>
      <c r="AG1069" s="64" t="s">
        <v>66</v>
      </c>
      <c r="AH1069" s="64">
        <v>412</v>
      </c>
      <c r="AI1069" s="64">
        <v>190</v>
      </c>
      <c r="AJ1069" s="64" t="s">
        <v>62</v>
      </c>
      <c r="AK1069" s="64" t="s">
        <v>57</v>
      </c>
      <c r="AL1069" s="66" t="s">
        <v>57</v>
      </c>
      <c r="AM1069" s="66" t="s">
        <v>63</v>
      </c>
      <c r="AN1069" s="63" t="str">
        <f t="shared" si="150"/>
        <v>Deroche (Leq' a: mel First Nation)*</v>
      </c>
      <c r="AO1069" s="67" t="str">
        <f t="shared" si="151"/>
        <v>FALSE</v>
      </c>
      <c r="AP1069" s="67" t="str">
        <f t="shared" si="152"/>
        <v>FALSE</v>
      </c>
    </row>
    <row r="1070" spans="2:42" x14ac:dyDescent="0.25">
      <c r="B1070" s="174">
        <v>50580</v>
      </c>
      <c r="C1070" s="6" t="str">
        <f t="shared" si="144"/>
        <v>Kwaw-kwaw-Apilt*</v>
      </c>
      <c r="D1070" s="4" t="s">
        <v>62</v>
      </c>
      <c r="E1070" s="5" t="s">
        <v>62</v>
      </c>
      <c r="F1070" s="5" t="s">
        <v>62</v>
      </c>
      <c r="G1070" s="5" t="s">
        <v>2541</v>
      </c>
      <c r="H1070" s="5" t="s">
        <v>2540</v>
      </c>
      <c r="I1070" s="299"/>
      <c r="J1070" s="346"/>
      <c r="K1070" s="346"/>
      <c r="L1070" s="346"/>
      <c r="M1070" s="347"/>
      <c r="N1070" s="1"/>
      <c r="O1070" s="2"/>
      <c r="P1070" s="194"/>
      <c r="Q1070" s="343" t="str">
        <f t="shared" si="145"/>
        <v/>
      </c>
      <c r="R1070" s="210" t="str">
        <f t="shared" si="146"/>
        <v/>
      </c>
      <c r="S1070" s="211" t="str">
        <f t="shared" si="147"/>
        <v/>
      </c>
      <c r="T1070" s="215"/>
      <c r="U1070" s="213">
        <f t="shared" si="148"/>
        <v>0</v>
      </c>
      <c r="V1070" s="217">
        <f t="shared" si="149"/>
        <v>0</v>
      </c>
      <c r="W1070" s="215"/>
      <c r="X1070" s="215"/>
      <c r="Y1070" s="213">
        <f>IF(AB1070="Y",COUNT(#REF!), "")</f>
        <v>0</v>
      </c>
      <c r="Z1070" s="32"/>
      <c r="AA1070" s="64" t="s">
        <v>1145</v>
      </c>
      <c r="AB1070" s="64" t="s">
        <v>59</v>
      </c>
      <c r="AC1070" s="65">
        <v>49.166849681999999</v>
      </c>
      <c r="AD1070" s="65">
        <v>-121.975245699</v>
      </c>
      <c r="AE1070" s="65" t="s">
        <v>1146</v>
      </c>
      <c r="AF1070" s="64">
        <v>50580</v>
      </c>
      <c r="AG1070" s="64" t="s">
        <v>368</v>
      </c>
      <c r="AH1070" s="64">
        <v>27163</v>
      </c>
      <c r="AI1070" s="64">
        <v>12788</v>
      </c>
      <c r="AJ1070" s="64" t="s">
        <v>62</v>
      </c>
      <c r="AK1070" s="64" t="s">
        <v>57</v>
      </c>
      <c r="AL1070" s="66" t="s">
        <v>62</v>
      </c>
      <c r="AM1070" s="66" t="s">
        <v>63</v>
      </c>
      <c r="AN1070" s="63" t="str">
        <f t="shared" si="150"/>
        <v>Kwaw-kwaw-Apilt*</v>
      </c>
      <c r="AO1070" s="67" t="str">
        <f t="shared" si="151"/>
        <v>FALSE</v>
      </c>
      <c r="AP1070" s="67" t="str">
        <f t="shared" si="152"/>
        <v>FALSE</v>
      </c>
    </row>
    <row r="1071" spans="2:42" x14ac:dyDescent="0.25">
      <c r="B1071" s="174">
        <v>50581</v>
      </c>
      <c r="C1071" s="6" t="str">
        <f t="shared" si="144"/>
        <v>Seabird Island*</v>
      </c>
      <c r="D1071" s="4" t="s">
        <v>57</v>
      </c>
      <c r="E1071" s="5" t="s">
        <v>62</v>
      </c>
      <c r="F1071" s="5" t="s">
        <v>62</v>
      </c>
      <c r="G1071" s="5" t="s">
        <v>2541</v>
      </c>
      <c r="H1071" s="5" t="s">
        <v>2540</v>
      </c>
      <c r="I1071" s="299"/>
      <c r="J1071" s="346"/>
      <c r="K1071" s="346"/>
      <c r="L1071" s="346"/>
      <c r="M1071" s="347"/>
      <c r="N1071" s="1"/>
      <c r="O1071" s="2"/>
      <c r="P1071" s="194"/>
      <c r="Q1071" s="343" t="str">
        <f t="shared" si="145"/>
        <v/>
      </c>
      <c r="R1071" s="210" t="str">
        <f t="shared" si="146"/>
        <v/>
      </c>
      <c r="S1071" s="211" t="str">
        <f t="shared" si="147"/>
        <v/>
      </c>
      <c r="T1071" s="215"/>
      <c r="U1071" s="213">
        <f t="shared" si="148"/>
        <v>0</v>
      </c>
      <c r="V1071" s="217">
        <f t="shared" si="149"/>
        <v>0</v>
      </c>
      <c r="W1071" s="215"/>
      <c r="X1071" s="215"/>
      <c r="Y1071" s="213">
        <f>IF(AB1071="Y",COUNT(#REF!), "")</f>
        <v>0</v>
      </c>
      <c r="Z1071" s="32"/>
      <c r="AA1071" s="66" t="s">
        <v>1873</v>
      </c>
      <c r="AB1071" s="64" t="s">
        <v>59</v>
      </c>
      <c r="AC1071" s="68">
        <v>49.255121717000002</v>
      </c>
      <c r="AD1071" s="68">
        <v>-121.730396716</v>
      </c>
      <c r="AE1071" s="65" t="s">
        <v>1874</v>
      </c>
      <c r="AF1071" s="66">
        <v>50581</v>
      </c>
      <c r="AG1071" s="66" t="s">
        <v>61</v>
      </c>
      <c r="AH1071" s="66">
        <v>730</v>
      </c>
      <c r="AI1071" s="66">
        <v>245</v>
      </c>
      <c r="AJ1071" s="66" t="s">
        <v>57</v>
      </c>
      <c r="AK1071" s="66" t="s">
        <v>57</v>
      </c>
      <c r="AL1071" s="66" t="s">
        <v>62</v>
      </c>
      <c r="AM1071" s="66" t="s">
        <v>63</v>
      </c>
      <c r="AN1071" s="63" t="str">
        <f t="shared" si="150"/>
        <v>Seabird Island*</v>
      </c>
      <c r="AO1071" s="67" t="str">
        <f t="shared" si="151"/>
        <v>FALSE</v>
      </c>
      <c r="AP1071" s="67" t="str">
        <f t="shared" si="152"/>
        <v>FALSE</v>
      </c>
    </row>
    <row r="1072" spans="2:42" x14ac:dyDescent="0.25">
      <c r="B1072" s="174">
        <v>50582</v>
      </c>
      <c r="C1072" s="6" t="str">
        <f t="shared" si="144"/>
        <v>Skawahlook First Nation*</v>
      </c>
      <c r="D1072" s="4" t="s">
        <v>57</v>
      </c>
      <c r="E1072" s="5" t="s">
        <v>57</v>
      </c>
      <c r="F1072" s="5" t="s">
        <v>62</v>
      </c>
      <c r="G1072" s="5" t="s">
        <v>2541</v>
      </c>
      <c r="H1072" s="5" t="s">
        <v>2540</v>
      </c>
      <c r="I1072" s="299"/>
      <c r="J1072" s="346"/>
      <c r="K1072" s="346"/>
      <c r="L1072" s="346"/>
      <c r="M1072" s="347"/>
      <c r="N1072" s="1"/>
      <c r="O1072" s="2"/>
      <c r="P1072" s="194"/>
      <c r="Q1072" s="343" t="str">
        <f t="shared" si="145"/>
        <v/>
      </c>
      <c r="R1072" s="210" t="str">
        <f t="shared" si="146"/>
        <v/>
      </c>
      <c r="S1072" s="211" t="str">
        <f t="shared" si="147"/>
        <v/>
      </c>
      <c r="T1072" s="215"/>
      <c r="U1072" s="213">
        <f t="shared" si="148"/>
        <v>0</v>
      </c>
      <c r="V1072" s="217">
        <f t="shared" si="149"/>
        <v>0</v>
      </c>
      <c r="W1072" s="215"/>
      <c r="X1072" s="215"/>
      <c r="Y1072" s="213">
        <f>IF(AB1072="Y",COUNT(#REF!), "")</f>
        <v>0</v>
      </c>
      <c r="Z1072" s="32"/>
      <c r="AA1072" s="64" t="s">
        <v>1972</v>
      </c>
      <c r="AB1072" s="64" t="s">
        <v>59</v>
      </c>
      <c r="AC1072" s="65">
        <v>49.356845608999997</v>
      </c>
      <c r="AD1072" s="65">
        <v>-121.606183637</v>
      </c>
      <c r="AE1072" s="65" t="s">
        <v>1973</v>
      </c>
      <c r="AF1072" s="64">
        <v>50582</v>
      </c>
      <c r="AG1072" s="64" t="s">
        <v>61</v>
      </c>
      <c r="AH1072" s="64">
        <v>217</v>
      </c>
      <c r="AI1072" s="64">
        <v>88</v>
      </c>
      <c r="AJ1072" s="64" t="s">
        <v>57</v>
      </c>
      <c r="AK1072" s="64" t="s">
        <v>57</v>
      </c>
      <c r="AL1072" s="66" t="s">
        <v>62</v>
      </c>
      <c r="AM1072" s="66" t="s">
        <v>63</v>
      </c>
      <c r="AN1072" s="63" t="str">
        <f t="shared" si="150"/>
        <v>Skawahlook First Nation*</v>
      </c>
      <c r="AO1072" s="67" t="str">
        <f t="shared" si="151"/>
        <v>FALSE</v>
      </c>
      <c r="AP1072" s="67" t="str">
        <f t="shared" si="152"/>
        <v>FALSE</v>
      </c>
    </row>
    <row r="1073" spans="2:42" x14ac:dyDescent="0.25">
      <c r="B1073" s="174">
        <v>50583</v>
      </c>
      <c r="C1073" s="6" t="str">
        <f t="shared" si="144"/>
        <v>Chawathil*</v>
      </c>
      <c r="D1073" s="4" t="s">
        <v>57</v>
      </c>
      <c r="E1073" s="5" t="s">
        <v>57</v>
      </c>
      <c r="F1073" s="5" t="s">
        <v>62</v>
      </c>
      <c r="G1073" s="5" t="s">
        <v>2541</v>
      </c>
      <c r="H1073" s="5" t="s">
        <v>2540</v>
      </c>
      <c r="I1073" s="299"/>
      <c r="J1073" s="346"/>
      <c r="K1073" s="346"/>
      <c r="L1073" s="346"/>
      <c r="M1073" s="347"/>
      <c r="N1073" s="1"/>
      <c r="O1073" s="2"/>
      <c r="P1073" s="194"/>
      <c r="Q1073" s="343" t="str">
        <f t="shared" si="145"/>
        <v/>
      </c>
      <c r="R1073" s="210" t="str">
        <f t="shared" si="146"/>
        <v/>
      </c>
      <c r="S1073" s="211" t="str">
        <f t="shared" si="147"/>
        <v/>
      </c>
      <c r="T1073" s="215"/>
      <c r="U1073" s="213">
        <f t="shared" si="148"/>
        <v>0</v>
      </c>
      <c r="V1073" s="217">
        <f t="shared" si="149"/>
        <v>0</v>
      </c>
      <c r="W1073" s="215"/>
      <c r="X1073" s="215"/>
      <c r="Y1073" s="213">
        <f>IF(AB1073="Y",COUNT(#REF!), "")</f>
        <v>0</v>
      </c>
      <c r="Z1073" s="32"/>
      <c r="AA1073" s="66" t="s">
        <v>447</v>
      </c>
      <c r="AB1073" s="64" t="s">
        <v>59</v>
      </c>
      <c r="AC1073" s="68">
        <v>49.369822294000002</v>
      </c>
      <c r="AD1073" s="68">
        <v>-121.552604417</v>
      </c>
      <c r="AE1073" s="65" t="s">
        <v>448</v>
      </c>
      <c r="AF1073" s="66">
        <v>50583</v>
      </c>
      <c r="AG1073" s="66" t="s">
        <v>61</v>
      </c>
      <c r="AH1073" s="66">
        <v>394</v>
      </c>
      <c r="AI1073" s="66">
        <v>160</v>
      </c>
      <c r="AJ1073" s="66" t="s">
        <v>57</v>
      </c>
      <c r="AK1073" s="66" t="s">
        <v>57</v>
      </c>
      <c r="AL1073" s="66" t="s">
        <v>57</v>
      </c>
      <c r="AM1073" s="66" t="s">
        <v>63</v>
      </c>
      <c r="AN1073" s="63" t="str">
        <f t="shared" si="150"/>
        <v>Chawathil*</v>
      </c>
      <c r="AO1073" s="67" t="str">
        <f t="shared" si="151"/>
        <v>FALSE</v>
      </c>
      <c r="AP1073" s="67" t="str">
        <f t="shared" si="152"/>
        <v>FALSE</v>
      </c>
    </row>
    <row r="1074" spans="2:42" x14ac:dyDescent="0.25">
      <c r="B1074" s="174">
        <v>50584</v>
      </c>
      <c r="C1074" s="6" t="str">
        <f t="shared" si="144"/>
        <v>Cheam*</v>
      </c>
      <c r="D1074" s="4" t="s">
        <v>62</v>
      </c>
      <c r="E1074" s="5" t="s">
        <v>62</v>
      </c>
      <c r="F1074" s="5" t="s">
        <v>62</v>
      </c>
      <c r="G1074" s="5" t="s">
        <v>2541</v>
      </c>
      <c r="H1074" s="5" t="s">
        <v>2540</v>
      </c>
      <c r="I1074" s="299"/>
      <c r="J1074" s="346"/>
      <c r="K1074" s="346"/>
      <c r="L1074" s="346"/>
      <c r="M1074" s="347"/>
      <c r="N1074" s="1"/>
      <c r="O1074" s="2"/>
      <c r="P1074" s="194"/>
      <c r="Q1074" s="343" t="str">
        <f t="shared" si="145"/>
        <v/>
      </c>
      <c r="R1074" s="210" t="str">
        <f t="shared" si="146"/>
        <v/>
      </c>
      <c r="S1074" s="211" t="str">
        <f t="shared" si="147"/>
        <v/>
      </c>
      <c r="T1074" s="215"/>
      <c r="U1074" s="213">
        <f t="shared" si="148"/>
        <v>0</v>
      </c>
      <c r="V1074" s="217">
        <f t="shared" si="149"/>
        <v>0</v>
      </c>
      <c r="W1074" s="215"/>
      <c r="X1074" s="215"/>
      <c r="Y1074" s="213">
        <f>IF(AB1074="Y",COUNT(#REF!), "")</f>
        <v>0</v>
      </c>
      <c r="Z1074" s="32"/>
      <c r="AA1074" s="64" t="s">
        <v>449</v>
      </c>
      <c r="AB1074" s="64" t="s">
        <v>59</v>
      </c>
      <c r="AC1074" s="65">
        <v>49.189786986999998</v>
      </c>
      <c r="AD1074" s="65">
        <v>-121.783488476</v>
      </c>
      <c r="AE1074" s="65" t="s">
        <v>450</v>
      </c>
      <c r="AF1074" s="64">
        <v>50584</v>
      </c>
      <c r="AG1074" s="64" t="s">
        <v>61</v>
      </c>
      <c r="AH1074" s="64">
        <v>2923</v>
      </c>
      <c r="AI1074" s="64">
        <v>1074</v>
      </c>
      <c r="AJ1074" s="64" t="s">
        <v>62</v>
      </c>
      <c r="AK1074" s="64" t="s">
        <v>57</v>
      </c>
      <c r="AL1074" s="66" t="s">
        <v>57</v>
      </c>
      <c r="AM1074" s="66" t="s">
        <v>63</v>
      </c>
      <c r="AN1074" s="63" t="str">
        <f t="shared" si="150"/>
        <v>Cheam*</v>
      </c>
      <c r="AO1074" s="67" t="str">
        <f t="shared" si="151"/>
        <v>FALSE</v>
      </c>
      <c r="AP1074" s="67" t="str">
        <f t="shared" si="152"/>
        <v>FALSE</v>
      </c>
    </row>
    <row r="1075" spans="2:42" x14ac:dyDescent="0.25">
      <c r="B1075" s="174">
        <v>50585</v>
      </c>
      <c r="C1075" s="6" t="str">
        <f t="shared" si="144"/>
        <v>Popkum*</v>
      </c>
      <c r="D1075" s="4" t="s">
        <v>57</v>
      </c>
      <c r="E1075" s="5" t="s">
        <v>62</v>
      </c>
      <c r="F1075" s="5" t="s">
        <v>62</v>
      </c>
      <c r="G1075" s="5" t="s">
        <v>2541</v>
      </c>
      <c r="H1075" s="5" t="s">
        <v>2540</v>
      </c>
      <c r="I1075" s="299"/>
      <c r="J1075" s="346"/>
      <c r="K1075" s="346"/>
      <c r="L1075" s="346"/>
      <c r="M1075" s="347"/>
      <c r="N1075" s="1"/>
      <c r="O1075" s="2"/>
      <c r="P1075" s="194"/>
      <c r="Q1075" s="343" t="str">
        <f t="shared" si="145"/>
        <v/>
      </c>
      <c r="R1075" s="210" t="str">
        <f t="shared" si="146"/>
        <v/>
      </c>
      <c r="S1075" s="211" t="str">
        <f t="shared" si="147"/>
        <v/>
      </c>
      <c r="T1075" s="215"/>
      <c r="U1075" s="213">
        <f t="shared" si="148"/>
        <v>0</v>
      </c>
      <c r="V1075" s="217">
        <f t="shared" si="149"/>
        <v>0</v>
      </c>
      <c r="W1075" s="215"/>
      <c r="X1075" s="215"/>
      <c r="Y1075" s="213">
        <f>IF(AB1075="Y",COUNT(#REF!), "")</f>
        <v>0</v>
      </c>
      <c r="Z1075" s="32"/>
      <c r="AA1075" s="64" t="s">
        <v>1666</v>
      </c>
      <c r="AB1075" s="64" t="s">
        <v>59</v>
      </c>
      <c r="AC1075" s="65">
        <v>49.209512856000003</v>
      </c>
      <c r="AD1075" s="65">
        <v>-121.710082836</v>
      </c>
      <c r="AE1075" s="65" t="s">
        <v>1668</v>
      </c>
      <c r="AF1075" s="64">
        <v>50585</v>
      </c>
      <c r="AG1075" s="64" t="s">
        <v>61</v>
      </c>
      <c r="AH1075" s="64">
        <v>253</v>
      </c>
      <c r="AI1075" s="64">
        <v>113</v>
      </c>
      <c r="AJ1075" s="64" t="s">
        <v>57</v>
      </c>
      <c r="AK1075" s="64" t="s">
        <v>57</v>
      </c>
      <c r="AL1075" s="66" t="s">
        <v>62</v>
      </c>
      <c r="AM1075" s="66" t="s">
        <v>63</v>
      </c>
      <c r="AN1075" s="63" t="str">
        <f t="shared" si="150"/>
        <v>Popkum*</v>
      </c>
      <c r="AO1075" s="67" t="str">
        <f t="shared" si="151"/>
        <v>FALSE</v>
      </c>
      <c r="AP1075" s="67" t="str">
        <f t="shared" si="152"/>
        <v>FALSE</v>
      </c>
    </row>
    <row r="1076" spans="2:42" x14ac:dyDescent="0.25">
      <c r="B1076" s="174">
        <v>50586</v>
      </c>
      <c r="C1076" s="6" t="str">
        <f t="shared" si="144"/>
        <v>Peters First Nation*</v>
      </c>
      <c r="D1076" s="4" t="s">
        <v>62</v>
      </c>
      <c r="E1076" s="5" t="s">
        <v>62</v>
      </c>
      <c r="F1076" s="5" t="s">
        <v>62</v>
      </c>
      <c r="G1076" s="5" t="s">
        <v>2541</v>
      </c>
      <c r="H1076" s="5" t="s">
        <v>2540</v>
      </c>
      <c r="I1076" s="299"/>
      <c r="J1076" s="346"/>
      <c r="K1076" s="346"/>
      <c r="L1076" s="346"/>
      <c r="M1076" s="347"/>
      <c r="N1076" s="1"/>
      <c r="O1076" s="2"/>
      <c r="P1076" s="194"/>
      <c r="Q1076" s="343" t="str">
        <f t="shared" si="145"/>
        <v/>
      </c>
      <c r="R1076" s="210" t="str">
        <f t="shared" si="146"/>
        <v/>
      </c>
      <c r="S1076" s="211" t="str">
        <f t="shared" si="147"/>
        <v/>
      </c>
      <c r="T1076" s="215"/>
      <c r="U1076" s="213">
        <f t="shared" si="148"/>
        <v>0</v>
      </c>
      <c r="V1076" s="217">
        <f t="shared" si="149"/>
        <v>0</v>
      </c>
      <c r="W1076" s="215"/>
      <c r="X1076" s="215"/>
      <c r="Y1076" s="213">
        <f>IF(AB1076="Y",COUNT(#REF!), "")</f>
        <v>0</v>
      </c>
      <c r="Z1076" s="32"/>
      <c r="AA1076" s="64" t="s">
        <v>1637</v>
      </c>
      <c r="AB1076" s="64" t="s">
        <v>59</v>
      </c>
      <c r="AC1076" s="65">
        <v>49.293865117000003</v>
      </c>
      <c r="AD1076" s="65">
        <v>-121.657945525</v>
      </c>
      <c r="AE1076" s="65" t="s">
        <v>1638</v>
      </c>
      <c r="AF1076" s="64">
        <v>50586</v>
      </c>
      <c r="AG1076" s="64" t="s">
        <v>61</v>
      </c>
      <c r="AH1076" s="64">
        <v>38</v>
      </c>
      <c r="AI1076" s="64">
        <v>18</v>
      </c>
      <c r="AJ1076" s="64" t="s">
        <v>57</v>
      </c>
      <c r="AK1076" s="64" t="s">
        <v>57</v>
      </c>
      <c r="AL1076" s="66" t="s">
        <v>62</v>
      </c>
      <c r="AM1076" s="66" t="s">
        <v>63</v>
      </c>
      <c r="AN1076" s="63" t="str">
        <f t="shared" si="150"/>
        <v>Peters First Nation*</v>
      </c>
      <c r="AO1076" s="67" t="str">
        <f t="shared" si="151"/>
        <v>FALSE</v>
      </c>
      <c r="AP1076" s="67" t="str">
        <f t="shared" si="152"/>
        <v>FALSE</v>
      </c>
    </row>
    <row r="1077" spans="2:42" x14ac:dyDescent="0.25">
      <c r="B1077" s="174">
        <v>50587</v>
      </c>
      <c r="C1077" s="6" t="str">
        <f t="shared" si="144"/>
        <v>Shxw'ow'hamel First Nation*</v>
      </c>
      <c r="D1077" s="4" t="s">
        <v>57</v>
      </c>
      <c r="E1077" s="5" t="s">
        <v>62</v>
      </c>
      <c r="F1077" s="5" t="s">
        <v>62</v>
      </c>
      <c r="G1077" s="5" t="s">
        <v>2541</v>
      </c>
      <c r="H1077" s="5" t="s">
        <v>2540</v>
      </c>
      <c r="I1077" s="299"/>
      <c r="J1077" s="346"/>
      <c r="K1077" s="346"/>
      <c r="L1077" s="346"/>
      <c r="M1077" s="347"/>
      <c r="N1077" s="1"/>
      <c r="O1077" s="2"/>
      <c r="P1077" s="194"/>
      <c r="Q1077" s="343" t="str">
        <f t="shared" si="145"/>
        <v/>
      </c>
      <c r="R1077" s="210" t="str">
        <f t="shared" si="146"/>
        <v/>
      </c>
      <c r="S1077" s="211" t="str">
        <f t="shared" si="147"/>
        <v/>
      </c>
      <c r="T1077" s="215"/>
      <c r="U1077" s="213">
        <f t="shared" si="148"/>
        <v>0</v>
      </c>
      <c r="V1077" s="217">
        <f t="shared" si="149"/>
        <v>0</v>
      </c>
      <c r="W1077" s="215"/>
      <c r="X1077" s="215"/>
      <c r="Y1077" s="213">
        <f>IF(AB1077="Y",COUNT(#REF!), "")</f>
        <v>0</v>
      </c>
      <c r="Z1077" s="32"/>
      <c r="AA1077" s="64" t="s">
        <v>1937</v>
      </c>
      <c r="AB1077" s="64" t="s">
        <v>59</v>
      </c>
      <c r="AC1077" s="65">
        <v>49.343025918999999</v>
      </c>
      <c r="AD1077" s="65">
        <v>-121.606664649</v>
      </c>
      <c r="AE1077" s="65" t="s">
        <v>1938</v>
      </c>
      <c r="AF1077" s="64">
        <v>50587</v>
      </c>
      <c r="AG1077" s="64" t="s">
        <v>61</v>
      </c>
      <c r="AH1077" s="64">
        <v>217</v>
      </c>
      <c r="AI1077" s="64">
        <v>88</v>
      </c>
      <c r="AJ1077" s="64" t="s">
        <v>57</v>
      </c>
      <c r="AK1077" s="64" t="s">
        <v>57</v>
      </c>
      <c r="AL1077" s="66" t="s">
        <v>62</v>
      </c>
      <c r="AM1077" s="66" t="s">
        <v>63</v>
      </c>
      <c r="AN1077" s="63" t="str">
        <f t="shared" si="150"/>
        <v>Shxw'ow'hamel First Nation*</v>
      </c>
      <c r="AO1077" s="67" t="str">
        <f t="shared" si="151"/>
        <v>FALSE</v>
      </c>
      <c r="AP1077" s="67" t="str">
        <f t="shared" si="152"/>
        <v>FALSE</v>
      </c>
    </row>
    <row r="1078" spans="2:42" x14ac:dyDescent="0.25">
      <c r="B1078" s="174">
        <v>50588</v>
      </c>
      <c r="C1078" s="6" t="str">
        <f t="shared" si="144"/>
        <v>Union Bar First Nation*</v>
      </c>
      <c r="D1078" s="4" t="s">
        <v>62</v>
      </c>
      <c r="E1078" s="5" t="s">
        <v>62</v>
      </c>
      <c r="F1078" s="5" t="s">
        <v>62</v>
      </c>
      <c r="G1078" s="5" t="s">
        <v>2541</v>
      </c>
      <c r="H1078" s="5" t="s">
        <v>2540</v>
      </c>
      <c r="I1078" s="299"/>
      <c r="J1078" s="346"/>
      <c r="K1078" s="346"/>
      <c r="L1078" s="346"/>
      <c r="M1078" s="347"/>
      <c r="N1078" s="1"/>
      <c r="O1078" s="2"/>
      <c r="P1078" s="194"/>
      <c r="Q1078" s="343" t="str">
        <f t="shared" si="145"/>
        <v/>
      </c>
      <c r="R1078" s="210" t="str">
        <f t="shared" si="146"/>
        <v/>
      </c>
      <c r="S1078" s="211" t="str">
        <f t="shared" si="147"/>
        <v/>
      </c>
      <c r="T1078" s="215"/>
      <c r="U1078" s="213">
        <f t="shared" si="148"/>
        <v>0</v>
      </c>
      <c r="V1078" s="217">
        <f t="shared" si="149"/>
        <v>0</v>
      </c>
      <c r="W1078" s="215"/>
      <c r="X1078" s="215"/>
      <c r="Y1078" s="213">
        <f>IF(AB1078="Y",COUNT(#REF!), "")</f>
        <v>0</v>
      </c>
      <c r="Z1078" s="32"/>
      <c r="AA1078" s="66" t="s">
        <v>2285</v>
      </c>
      <c r="AB1078" s="64" t="s">
        <v>59</v>
      </c>
      <c r="AC1078" s="68">
        <v>49.435226</v>
      </c>
      <c r="AD1078" s="68">
        <v>-121.438138</v>
      </c>
      <c r="AE1078" s="65" t="s">
        <v>2286</v>
      </c>
      <c r="AF1078" s="66">
        <v>50588</v>
      </c>
      <c r="AG1078" s="66" t="s">
        <v>61</v>
      </c>
      <c r="AH1078" s="66">
        <v>49</v>
      </c>
      <c r="AI1078" s="66">
        <v>35</v>
      </c>
      <c r="AJ1078" s="66" t="s">
        <v>62</v>
      </c>
      <c r="AK1078" s="66" t="s">
        <v>57</v>
      </c>
      <c r="AL1078" s="66" t="s">
        <v>62</v>
      </c>
      <c r="AM1078" s="66" t="s">
        <v>63</v>
      </c>
      <c r="AN1078" s="63" t="str">
        <f t="shared" si="150"/>
        <v>Union Bar First Nation*</v>
      </c>
      <c r="AO1078" s="67" t="str">
        <f t="shared" si="151"/>
        <v>FALSE</v>
      </c>
      <c r="AP1078" s="67" t="str">
        <f t="shared" si="152"/>
        <v>FALSE</v>
      </c>
    </row>
    <row r="1079" spans="2:42" x14ac:dyDescent="0.25">
      <c r="B1079" s="174">
        <v>50589</v>
      </c>
      <c r="C1079" s="6" t="str">
        <f t="shared" si="144"/>
        <v>Yale (Yale First Nation)*</v>
      </c>
      <c r="D1079" s="4" t="s">
        <v>62</v>
      </c>
      <c r="E1079" s="5" t="s">
        <v>62</v>
      </c>
      <c r="F1079" s="5" t="s">
        <v>62</v>
      </c>
      <c r="G1079" s="5" t="s">
        <v>2541</v>
      </c>
      <c r="H1079" s="5" t="s">
        <v>2540</v>
      </c>
      <c r="I1079" s="299"/>
      <c r="J1079" s="346"/>
      <c r="K1079" s="346"/>
      <c r="L1079" s="346"/>
      <c r="M1079" s="347"/>
      <c r="N1079" s="1"/>
      <c r="O1079" s="2"/>
      <c r="P1079" s="194"/>
      <c r="Q1079" s="343" t="str">
        <f t="shared" si="145"/>
        <v/>
      </c>
      <c r="R1079" s="210" t="str">
        <f t="shared" si="146"/>
        <v/>
      </c>
      <c r="S1079" s="211" t="str">
        <f t="shared" si="147"/>
        <v/>
      </c>
      <c r="T1079" s="215"/>
      <c r="U1079" s="213">
        <f t="shared" si="148"/>
        <v>0</v>
      </c>
      <c r="V1079" s="217">
        <f t="shared" si="149"/>
        <v>0</v>
      </c>
      <c r="W1079" s="215"/>
      <c r="X1079" s="215"/>
      <c r="Y1079" s="213">
        <f>IF(AB1079="Y",COUNT(#REF!), "")</f>
        <v>0</v>
      </c>
      <c r="Z1079" s="32"/>
      <c r="AA1079" s="64" t="s">
        <v>2466</v>
      </c>
      <c r="AB1079" s="64" t="s">
        <v>59</v>
      </c>
      <c r="AC1079" s="65">
        <v>49.562177161000001</v>
      </c>
      <c r="AD1079" s="65">
        <v>-121.42601193</v>
      </c>
      <c r="AE1079" s="65" t="s">
        <v>2467</v>
      </c>
      <c r="AF1079" s="64">
        <v>50589</v>
      </c>
      <c r="AG1079" s="64" t="s">
        <v>61</v>
      </c>
      <c r="AH1079" s="64">
        <v>122</v>
      </c>
      <c r="AI1079" s="64">
        <v>92</v>
      </c>
      <c r="AJ1079" s="64" t="s">
        <v>57</v>
      </c>
      <c r="AK1079" s="64" t="s">
        <v>62</v>
      </c>
      <c r="AL1079" s="66" t="s">
        <v>62</v>
      </c>
      <c r="AM1079" s="66" t="s">
        <v>63</v>
      </c>
      <c r="AN1079" s="63" t="str">
        <f t="shared" si="150"/>
        <v>Yale (Yale First Nation)*</v>
      </c>
      <c r="AO1079" s="67" t="str">
        <f t="shared" si="151"/>
        <v>FALSE</v>
      </c>
      <c r="AP1079" s="67" t="str">
        <f t="shared" si="152"/>
        <v>FALSE</v>
      </c>
    </row>
    <row r="1080" spans="2:42" x14ac:dyDescent="0.25">
      <c r="B1080" s="174">
        <v>50590</v>
      </c>
      <c r="C1080" s="6" t="str">
        <f t="shared" si="144"/>
        <v>Bridge River*</v>
      </c>
      <c r="D1080" s="4" t="s">
        <v>57</v>
      </c>
      <c r="E1080" s="5" t="s">
        <v>57</v>
      </c>
      <c r="F1080" s="5" t="s">
        <v>62</v>
      </c>
      <c r="G1080" s="5" t="s">
        <v>2545</v>
      </c>
      <c r="H1080" s="5" t="s">
        <v>2540</v>
      </c>
      <c r="I1080" s="299"/>
      <c r="J1080" s="346"/>
      <c r="K1080" s="346"/>
      <c r="L1080" s="346"/>
      <c r="M1080" s="347"/>
      <c r="N1080" s="1"/>
      <c r="O1080" s="2"/>
      <c r="P1080" s="194"/>
      <c r="Q1080" s="343" t="str">
        <f t="shared" si="145"/>
        <v/>
      </c>
      <c r="R1080" s="210" t="str">
        <f t="shared" si="146"/>
        <v/>
      </c>
      <c r="S1080" s="211" t="str">
        <f t="shared" si="147"/>
        <v/>
      </c>
      <c r="T1080" s="215"/>
      <c r="U1080" s="213">
        <f t="shared" si="148"/>
        <v>0</v>
      </c>
      <c r="V1080" s="217">
        <f t="shared" si="149"/>
        <v>0</v>
      </c>
      <c r="W1080" s="215"/>
      <c r="X1080" s="215"/>
      <c r="Y1080" s="213">
        <f>IF(AB1080="Y",COUNT(#REF!), "")</f>
        <v>0</v>
      </c>
      <c r="Z1080" s="32"/>
      <c r="AA1080" s="64" t="s">
        <v>328</v>
      </c>
      <c r="AB1080" s="64" t="s">
        <v>59</v>
      </c>
      <c r="AC1080" s="65">
        <v>50.769540806999998</v>
      </c>
      <c r="AD1080" s="65">
        <v>-121.96409765</v>
      </c>
      <c r="AE1080" s="65" t="s">
        <v>329</v>
      </c>
      <c r="AF1080" s="64">
        <v>50590</v>
      </c>
      <c r="AG1080" s="64" t="s">
        <v>61</v>
      </c>
      <c r="AH1080" s="64">
        <v>208</v>
      </c>
      <c r="AI1080" s="64">
        <v>79</v>
      </c>
      <c r="AJ1080" s="64" t="s">
        <v>57</v>
      </c>
      <c r="AK1080" s="64" t="s">
        <v>62</v>
      </c>
      <c r="AL1080" s="66" t="s">
        <v>57</v>
      </c>
      <c r="AM1080" s="66" t="s">
        <v>63</v>
      </c>
      <c r="AN1080" s="63" t="str">
        <f t="shared" si="150"/>
        <v>Bridge River*</v>
      </c>
      <c r="AO1080" s="67" t="str">
        <f t="shared" si="151"/>
        <v>FALSE</v>
      </c>
      <c r="AP1080" s="67" t="str">
        <f t="shared" si="152"/>
        <v>FALSE</v>
      </c>
    </row>
    <row r="1081" spans="2:42" x14ac:dyDescent="0.25">
      <c r="B1081" s="174">
        <v>50591</v>
      </c>
      <c r="C1081" s="6" t="str">
        <f t="shared" si="144"/>
        <v>Cayoose Creek*</v>
      </c>
      <c r="D1081" s="4" t="s">
        <v>57</v>
      </c>
      <c r="E1081" s="5" t="s">
        <v>57</v>
      </c>
      <c r="F1081" s="5" t="s">
        <v>62</v>
      </c>
      <c r="G1081" s="5" t="s">
        <v>2545</v>
      </c>
      <c r="H1081" s="5" t="s">
        <v>2540</v>
      </c>
      <c r="I1081" s="299"/>
      <c r="J1081" s="346"/>
      <c r="K1081" s="346"/>
      <c r="L1081" s="346"/>
      <c r="M1081" s="347"/>
      <c r="N1081" s="1"/>
      <c r="O1081" s="2"/>
      <c r="P1081" s="194"/>
      <c r="Q1081" s="343" t="str">
        <f t="shared" si="145"/>
        <v/>
      </c>
      <c r="R1081" s="210" t="str">
        <f t="shared" si="146"/>
        <v/>
      </c>
      <c r="S1081" s="211" t="str">
        <f t="shared" si="147"/>
        <v/>
      </c>
      <c r="T1081" s="215"/>
      <c r="U1081" s="213">
        <f t="shared" si="148"/>
        <v>0</v>
      </c>
      <c r="V1081" s="217">
        <f t="shared" si="149"/>
        <v>0</v>
      </c>
      <c r="W1081" s="215"/>
      <c r="X1081" s="215"/>
      <c r="Y1081" s="213">
        <f>IF(AB1081="Y",COUNT(#REF!), "")</f>
        <v>0</v>
      </c>
      <c r="Z1081" s="32"/>
      <c r="AA1081" s="64" t="s">
        <v>421</v>
      </c>
      <c r="AB1081" s="64" t="s">
        <v>59</v>
      </c>
      <c r="AC1081" s="65">
        <v>50.674303825000003</v>
      </c>
      <c r="AD1081" s="65">
        <v>-121.93406012299999</v>
      </c>
      <c r="AE1081" s="65" t="s">
        <v>422</v>
      </c>
      <c r="AF1081" s="64">
        <v>50591</v>
      </c>
      <c r="AG1081" s="64" t="s">
        <v>61</v>
      </c>
      <c r="AH1081" s="64">
        <v>1790</v>
      </c>
      <c r="AI1081" s="64">
        <v>965</v>
      </c>
      <c r="AJ1081" s="64" t="s">
        <v>57</v>
      </c>
      <c r="AK1081" s="64" t="s">
        <v>62</v>
      </c>
      <c r="AL1081" s="66" t="s">
        <v>57</v>
      </c>
      <c r="AM1081" s="66" t="s">
        <v>63</v>
      </c>
      <c r="AN1081" s="63" t="str">
        <f t="shared" si="150"/>
        <v>Cayoose Creek*</v>
      </c>
      <c r="AO1081" s="67" t="str">
        <f t="shared" si="151"/>
        <v>FALSE</v>
      </c>
      <c r="AP1081" s="67" t="str">
        <f t="shared" si="152"/>
        <v>FALSE</v>
      </c>
    </row>
    <row r="1082" spans="2:42" x14ac:dyDescent="0.25">
      <c r="B1082" s="174">
        <v>50592</v>
      </c>
      <c r="C1082" s="6" t="str">
        <f t="shared" si="144"/>
        <v>Xaxli'p*</v>
      </c>
      <c r="D1082" s="4" t="s">
        <v>57</v>
      </c>
      <c r="E1082" s="5" t="s">
        <v>57</v>
      </c>
      <c r="F1082" s="5" t="s">
        <v>57</v>
      </c>
      <c r="G1082" s="5" t="s">
        <v>2545</v>
      </c>
      <c r="H1082" s="5" t="s">
        <v>2540</v>
      </c>
      <c r="I1082" s="299"/>
      <c r="J1082" s="346"/>
      <c r="K1082" s="346"/>
      <c r="L1082" s="346"/>
      <c r="M1082" s="347"/>
      <c r="N1082" s="1"/>
      <c r="O1082" s="2"/>
      <c r="P1082" s="194"/>
      <c r="Q1082" s="343" t="str">
        <f t="shared" si="145"/>
        <v/>
      </c>
      <c r="R1082" s="210" t="str">
        <f t="shared" si="146"/>
        <v/>
      </c>
      <c r="S1082" s="211" t="str">
        <f t="shared" si="147"/>
        <v/>
      </c>
      <c r="T1082" s="215"/>
      <c r="U1082" s="213">
        <f t="shared" si="148"/>
        <v>0</v>
      </c>
      <c r="V1082" s="217">
        <f t="shared" si="149"/>
        <v>0</v>
      </c>
      <c r="W1082" s="215"/>
      <c r="X1082" s="215"/>
      <c r="Y1082" s="213">
        <f>IF(AB1082="Y",COUNT(#REF!), "")</f>
        <v>0</v>
      </c>
      <c r="Z1082" s="32"/>
      <c r="AA1082" s="64" t="s">
        <v>2452</v>
      </c>
      <c r="AB1082" s="64" t="s">
        <v>59</v>
      </c>
      <c r="AC1082" s="65">
        <v>50.734625223999998</v>
      </c>
      <c r="AD1082" s="65">
        <v>-121.864423819</v>
      </c>
      <c r="AE1082" s="65" t="s">
        <v>2453</v>
      </c>
      <c r="AF1082" s="64">
        <v>50592</v>
      </c>
      <c r="AG1082" s="64" t="s">
        <v>61</v>
      </c>
      <c r="AH1082" s="64">
        <v>107</v>
      </c>
      <c r="AI1082" s="64">
        <v>51</v>
      </c>
      <c r="AJ1082" s="64" t="s">
        <v>57</v>
      </c>
      <c r="AK1082" s="64" t="s">
        <v>62</v>
      </c>
      <c r="AL1082" s="66" t="s">
        <v>62</v>
      </c>
      <c r="AM1082" s="66" t="s">
        <v>63</v>
      </c>
      <c r="AN1082" s="63" t="str">
        <f t="shared" si="150"/>
        <v>Xaxli'p*</v>
      </c>
      <c r="AO1082" s="67" t="str">
        <f t="shared" si="151"/>
        <v>FALSE</v>
      </c>
      <c r="AP1082" s="67" t="str">
        <f t="shared" si="152"/>
        <v>FALSE</v>
      </c>
    </row>
    <row r="1083" spans="2:42" x14ac:dyDescent="0.25">
      <c r="B1083" s="174">
        <v>50593</v>
      </c>
      <c r="C1083" s="6" t="str">
        <f t="shared" si="144"/>
        <v>T'it'q'et*</v>
      </c>
      <c r="D1083" s="4" t="s">
        <v>57</v>
      </c>
      <c r="E1083" s="5" t="s">
        <v>62</v>
      </c>
      <c r="F1083" s="5" t="s">
        <v>62</v>
      </c>
      <c r="G1083" s="5" t="s">
        <v>2545</v>
      </c>
      <c r="H1083" s="5" t="s">
        <v>2540</v>
      </c>
      <c r="I1083" s="299"/>
      <c r="J1083" s="346"/>
      <c r="K1083" s="346"/>
      <c r="L1083" s="346"/>
      <c r="M1083" s="347"/>
      <c r="N1083" s="1"/>
      <c r="O1083" s="2"/>
      <c r="P1083" s="194"/>
      <c r="Q1083" s="343" t="str">
        <f t="shared" si="145"/>
        <v/>
      </c>
      <c r="R1083" s="210" t="str">
        <f t="shared" si="146"/>
        <v/>
      </c>
      <c r="S1083" s="211" t="str">
        <f t="shared" si="147"/>
        <v/>
      </c>
      <c r="T1083" s="215"/>
      <c r="U1083" s="213">
        <f t="shared" si="148"/>
        <v>0</v>
      </c>
      <c r="V1083" s="217">
        <f t="shared" si="149"/>
        <v>0</v>
      </c>
      <c r="W1083" s="215"/>
      <c r="X1083" s="215"/>
      <c r="Y1083" s="213">
        <f>IF(AB1083="Y",COUNT(#REF!), "")</f>
        <v>0</v>
      </c>
      <c r="Z1083" s="32"/>
      <c r="AA1083" s="64" t="s">
        <v>2191</v>
      </c>
      <c r="AB1083" s="64" t="s">
        <v>59</v>
      </c>
      <c r="AC1083" s="65">
        <v>50.678208235</v>
      </c>
      <c r="AD1083" s="65">
        <v>-121.942150103</v>
      </c>
      <c r="AE1083" s="65" t="s">
        <v>2193</v>
      </c>
      <c r="AF1083" s="64">
        <v>50593</v>
      </c>
      <c r="AG1083" s="64" t="s">
        <v>61</v>
      </c>
      <c r="AH1083" s="64">
        <v>359</v>
      </c>
      <c r="AI1083" s="64">
        <v>173</v>
      </c>
      <c r="AJ1083" s="64" t="s">
        <v>57</v>
      </c>
      <c r="AK1083" s="64" t="s">
        <v>62</v>
      </c>
      <c r="AL1083" s="66" t="s">
        <v>62</v>
      </c>
      <c r="AM1083" s="66" t="s">
        <v>63</v>
      </c>
      <c r="AN1083" s="63" t="str">
        <f t="shared" si="150"/>
        <v>T'it'q'et*</v>
      </c>
      <c r="AO1083" s="67" t="str">
        <f t="shared" si="151"/>
        <v>FALSE</v>
      </c>
      <c r="AP1083" s="67" t="str">
        <f t="shared" si="152"/>
        <v>FALSE</v>
      </c>
    </row>
    <row r="1084" spans="2:42" x14ac:dyDescent="0.25">
      <c r="B1084" s="174">
        <v>50594</v>
      </c>
      <c r="C1084" s="6" t="str">
        <f t="shared" si="144"/>
        <v>Pavilion (Ts'kw'aylaxw First Nation)*</v>
      </c>
      <c r="D1084" s="4" t="s">
        <v>57</v>
      </c>
      <c r="E1084" s="5" t="s">
        <v>57</v>
      </c>
      <c r="F1084" s="5" t="s">
        <v>57</v>
      </c>
      <c r="G1084" s="5" t="s">
        <v>2545</v>
      </c>
      <c r="H1084" s="5" t="s">
        <v>2540</v>
      </c>
      <c r="I1084" s="299"/>
      <c r="J1084" s="346"/>
      <c r="K1084" s="346"/>
      <c r="L1084" s="346"/>
      <c r="M1084" s="347"/>
      <c r="N1084" s="1"/>
      <c r="O1084" s="2"/>
      <c r="P1084" s="194"/>
      <c r="Q1084" s="343" t="str">
        <f t="shared" si="145"/>
        <v/>
      </c>
      <c r="R1084" s="210" t="str">
        <f t="shared" si="146"/>
        <v/>
      </c>
      <c r="S1084" s="211" t="str">
        <f t="shared" si="147"/>
        <v/>
      </c>
      <c r="T1084" s="215"/>
      <c r="U1084" s="213">
        <f t="shared" si="148"/>
        <v>0</v>
      </c>
      <c r="V1084" s="217">
        <f t="shared" si="149"/>
        <v>0</v>
      </c>
      <c r="W1084" s="215"/>
      <c r="X1084" s="215"/>
      <c r="Y1084" s="213">
        <f>IF(AB1084="Y",COUNT(#REF!), "")</f>
        <v>0</v>
      </c>
      <c r="Z1084" s="32"/>
      <c r="AA1084" s="64" t="s">
        <v>1614</v>
      </c>
      <c r="AB1084" s="64" t="s">
        <v>59</v>
      </c>
      <c r="AC1084" s="65">
        <v>50.885892747</v>
      </c>
      <c r="AD1084" s="65">
        <v>-121.818992986</v>
      </c>
      <c r="AE1084" s="65" t="s">
        <v>1615</v>
      </c>
      <c r="AF1084" s="64">
        <v>50594</v>
      </c>
      <c r="AG1084" s="64" t="s">
        <v>61</v>
      </c>
      <c r="AH1084" s="64">
        <v>52</v>
      </c>
      <c r="AI1084" s="64">
        <v>25</v>
      </c>
      <c r="AJ1084" s="64" t="s">
        <v>57</v>
      </c>
      <c r="AK1084" s="64" t="s">
        <v>62</v>
      </c>
      <c r="AL1084" s="66" t="s">
        <v>62</v>
      </c>
      <c r="AM1084" s="66" t="s">
        <v>63</v>
      </c>
      <c r="AN1084" s="63" t="str">
        <f t="shared" si="150"/>
        <v>Pavilion (Ts'kw'aylaxw First Nation)*</v>
      </c>
      <c r="AO1084" s="67" t="str">
        <f t="shared" si="151"/>
        <v>FALSE</v>
      </c>
      <c r="AP1084" s="67" t="str">
        <f t="shared" si="152"/>
        <v>FALSE</v>
      </c>
    </row>
    <row r="1085" spans="2:42" x14ac:dyDescent="0.25">
      <c r="B1085" s="174">
        <v>50595</v>
      </c>
      <c r="C1085" s="6" t="str">
        <f t="shared" si="144"/>
        <v>Shalalth (Tsal'alh)*</v>
      </c>
      <c r="D1085" s="4" t="s">
        <v>57</v>
      </c>
      <c r="E1085" s="5" t="s">
        <v>57</v>
      </c>
      <c r="F1085" s="5" t="s">
        <v>57</v>
      </c>
      <c r="G1085" s="5" t="s">
        <v>2545</v>
      </c>
      <c r="H1085" s="5" t="s">
        <v>2540</v>
      </c>
      <c r="I1085" s="299"/>
      <c r="J1085" s="346"/>
      <c r="K1085" s="346"/>
      <c r="L1085" s="346"/>
      <c r="M1085" s="347"/>
      <c r="N1085" s="1"/>
      <c r="O1085" s="2"/>
      <c r="P1085" s="194"/>
      <c r="Q1085" s="343" t="str">
        <f t="shared" si="145"/>
        <v/>
      </c>
      <c r="R1085" s="210" t="str">
        <f t="shared" si="146"/>
        <v/>
      </c>
      <c r="S1085" s="211" t="str">
        <f t="shared" si="147"/>
        <v/>
      </c>
      <c r="T1085" s="215"/>
      <c r="U1085" s="213">
        <f t="shared" si="148"/>
        <v>0</v>
      </c>
      <c r="V1085" s="217">
        <f t="shared" si="149"/>
        <v>0</v>
      </c>
      <c r="W1085" s="215"/>
      <c r="X1085" s="215"/>
      <c r="Y1085" s="213">
        <f>IF(AB1085="Y",COUNT(#REF!), "")</f>
        <v>0</v>
      </c>
      <c r="Z1085" s="32"/>
      <c r="AA1085" s="66" t="s">
        <v>1905</v>
      </c>
      <c r="AB1085" s="64" t="s">
        <v>59</v>
      </c>
      <c r="AC1085" s="68">
        <v>50.729160190000002</v>
      </c>
      <c r="AD1085" s="68">
        <v>-122.214439072</v>
      </c>
      <c r="AE1085" s="65" t="s">
        <v>1906</v>
      </c>
      <c r="AF1085" s="66">
        <v>50595</v>
      </c>
      <c r="AG1085" s="66" t="s">
        <v>66</v>
      </c>
      <c r="AH1085" s="66">
        <v>133</v>
      </c>
      <c r="AI1085" s="66">
        <v>55</v>
      </c>
      <c r="AJ1085" s="66" t="s">
        <v>57</v>
      </c>
      <c r="AK1085" s="66" t="s">
        <v>62</v>
      </c>
      <c r="AL1085" s="66" t="s">
        <v>57</v>
      </c>
      <c r="AM1085" s="66" t="s">
        <v>63</v>
      </c>
      <c r="AN1085" s="63" t="str">
        <f t="shared" si="150"/>
        <v>Shalalth (Tsal'alh)*</v>
      </c>
      <c r="AO1085" s="67" t="str">
        <f t="shared" si="151"/>
        <v>FALSE</v>
      </c>
      <c r="AP1085" s="67" t="str">
        <f t="shared" si="152"/>
        <v>FALSE</v>
      </c>
    </row>
    <row r="1086" spans="2:42" x14ac:dyDescent="0.25">
      <c r="B1086" s="174">
        <v>50596</v>
      </c>
      <c r="C1086" s="6" t="str">
        <f t="shared" si="144"/>
        <v>Osoyoos*</v>
      </c>
      <c r="D1086" s="4" t="s">
        <v>62</v>
      </c>
      <c r="E1086" s="5" t="s">
        <v>62</v>
      </c>
      <c r="F1086" s="5" t="s">
        <v>62</v>
      </c>
      <c r="G1086" s="5" t="s">
        <v>2539</v>
      </c>
      <c r="H1086" s="5" t="s">
        <v>2538</v>
      </c>
      <c r="I1086" s="299"/>
      <c r="J1086" s="346"/>
      <c r="K1086" s="346"/>
      <c r="L1086" s="346"/>
      <c r="M1086" s="347"/>
      <c r="N1086" s="1"/>
      <c r="O1086" s="2"/>
      <c r="P1086" s="194"/>
      <c r="Q1086" s="343" t="str">
        <f t="shared" si="145"/>
        <v/>
      </c>
      <c r="R1086" s="210" t="str">
        <f t="shared" si="146"/>
        <v/>
      </c>
      <c r="S1086" s="211" t="str">
        <f t="shared" si="147"/>
        <v/>
      </c>
      <c r="T1086" s="215"/>
      <c r="U1086" s="213">
        <f t="shared" si="148"/>
        <v>0</v>
      </c>
      <c r="V1086" s="217">
        <f t="shared" si="149"/>
        <v>0</v>
      </c>
      <c r="W1086" s="215"/>
      <c r="X1086" s="215"/>
      <c r="Y1086" s="213">
        <f>IF(AB1086="Y",COUNT(#REF!), "")</f>
        <v>0</v>
      </c>
      <c r="Z1086" s="32"/>
      <c r="AA1086" s="64" t="s">
        <v>1585</v>
      </c>
      <c r="AB1086" s="64" t="s">
        <v>59</v>
      </c>
      <c r="AC1086" s="65">
        <v>49.184677743000002</v>
      </c>
      <c r="AD1086" s="65">
        <v>-119.536597194</v>
      </c>
      <c r="AE1086" s="65" t="s">
        <v>1587</v>
      </c>
      <c r="AF1086" s="64">
        <v>50596</v>
      </c>
      <c r="AG1086" s="64" t="s">
        <v>61</v>
      </c>
      <c r="AH1086" s="64">
        <v>5824</v>
      </c>
      <c r="AI1086" s="64">
        <v>2714</v>
      </c>
      <c r="AJ1086" s="64" t="s">
        <v>62</v>
      </c>
      <c r="AK1086" s="64" t="s">
        <v>57</v>
      </c>
      <c r="AL1086" s="66" t="s">
        <v>62</v>
      </c>
      <c r="AM1086" s="66" t="s">
        <v>63</v>
      </c>
      <c r="AN1086" s="63" t="str">
        <f t="shared" si="150"/>
        <v>Osoyoos*</v>
      </c>
      <c r="AO1086" s="67" t="str">
        <f t="shared" si="151"/>
        <v>FALSE</v>
      </c>
      <c r="AP1086" s="67" t="str">
        <f t="shared" si="152"/>
        <v>FALSE</v>
      </c>
    </row>
    <row r="1087" spans="2:42" x14ac:dyDescent="0.25">
      <c r="B1087" s="174">
        <v>50597</v>
      </c>
      <c r="C1087" s="6" t="str">
        <f t="shared" si="144"/>
        <v>Penticton*</v>
      </c>
      <c r="D1087" s="4" t="s">
        <v>62</v>
      </c>
      <c r="E1087" s="5" t="s">
        <v>62</v>
      </c>
      <c r="F1087" s="5" t="s">
        <v>62</v>
      </c>
      <c r="G1087" s="5" t="s">
        <v>2539</v>
      </c>
      <c r="H1087" s="5" t="s">
        <v>2538</v>
      </c>
      <c r="I1087" s="299"/>
      <c r="J1087" s="346"/>
      <c r="K1087" s="346"/>
      <c r="L1087" s="346"/>
      <c r="M1087" s="347"/>
      <c r="N1087" s="1"/>
      <c r="O1087" s="2"/>
      <c r="P1087" s="194"/>
      <c r="Q1087" s="343" t="str">
        <f t="shared" si="145"/>
        <v/>
      </c>
      <c r="R1087" s="210" t="str">
        <f t="shared" si="146"/>
        <v/>
      </c>
      <c r="S1087" s="211" t="str">
        <f t="shared" si="147"/>
        <v/>
      </c>
      <c r="T1087" s="215"/>
      <c r="U1087" s="213">
        <f t="shared" si="148"/>
        <v>0</v>
      </c>
      <c r="V1087" s="217">
        <f t="shared" si="149"/>
        <v>0</v>
      </c>
      <c r="W1087" s="215"/>
      <c r="X1087" s="215"/>
      <c r="Y1087" s="213">
        <f>IF(AB1087="Y",COUNT(#REF!), "")</f>
        <v>0</v>
      </c>
      <c r="Z1087" s="32"/>
      <c r="AA1087" s="64" t="s">
        <v>1630</v>
      </c>
      <c r="AB1087" s="64" t="s">
        <v>59</v>
      </c>
      <c r="AC1087" s="65">
        <v>49.491368080000001</v>
      </c>
      <c r="AD1087" s="65">
        <v>-119.64476284200001</v>
      </c>
      <c r="AE1087" s="65" t="s">
        <v>1632</v>
      </c>
      <c r="AF1087" s="64">
        <v>50597</v>
      </c>
      <c r="AG1087" s="64" t="s">
        <v>61</v>
      </c>
      <c r="AH1087" s="64">
        <v>18171</v>
      </c>
      <c r="AI1087" s="64">
        <v>9566</v>
      </c>
      <c r="AJ1087" s="64" t="s">
        <v>62</v>
      </c>
      <c r="AK1087" s="64" t="s">
        <v>57</v>
      </c>
      <c r="AL1087" s="66" t="s">
        <v>62</v>
      </c>
      <c r="AM1087" s="66" t="s">
        <v>63</v>
      </c>
      <c r="AN1087" s="63" t="str">
        <f t="shared" si="150"/>
        <v>Penticton*</v>
      </c>
      <c r="AO1087" s="67" t="str">
        <f t="shared" si="151"/>
        <v>FALSE</v>
      </c>
      <c r="AP1087" s="67" t="str">
        <f t="shared" si="152"/>
        <v>FALSE</v>
      </c>
    </row>
    <row r="1088" spans="2:42" x14ac:dyDescent="0.25">
      <c r="B1088" s="174">
        <v>50598</v>
      </c>
      <c r="C1088" s="6" t="str">
        <f t="shared" si="144"/>
        <v>Lower Similkameen*</v>
      </c>
      <c r="D1088" s="4" t="s">
        <v>57</v>
      </c>
      <c r="E1088" s="5" t="s">
        <v>57</v>
      </c>
      <c r="F1088" s="5" t="s">
        <v>62</v>
      </c>
      <c r="G1088" s="5" t="s">
        <v>2539</v>
      </c>
      <c r="H1088" s="5" t="s">
        <v>2538</v>
      </c>
      <c r="I1088" s="299"/>
      <c r="J1088" s="346"/>
      <c r="K1088" s="346"/>
      <c r="L1088" s="346"/>
      <c r="M1088" s="347"/>
      <c r="N1088" s="1"/>
      <c r="O1088" s="2"/>
      <c r="P1088" s="194"/>
      <c r="Q1088" s="343" t="str">
        <f t="shared" si="145"/>
        <v/>
      </c>
      <c r="R1088" s="210" t="str">
        <f t="shared" si="146"/>
        <v/>
      </c>
      <c r="S1088" s="211" t="str">
        <f t="shared" si="147"/>
        <v/>
      </c>
      <c r="T1088" s="215"/>
      <c r="U1088" s="213">
        <f t="shared" si="148"/>
        <v>0</v>
      </c>
      <c r="V1088" s="217">
        <f t="shared" si="149"/>
        <v>0</v>
      </c>
      <c r="W1088" s="215"/>
      <c r="X1088" s="215"/>
      <c r="Y1088" s="213">
        <f>IF(AB1088="Y",COUNT(#REF!), "")</f>
        <v>0</v>
      </c>
      <c r="Z1088" s="32"/>
      <c r="AA1088" s="64" t="s">
        <v>1256</v>
      </c>
      <c r="AB1088" s="64" t="s">
        <v>59</v>
      </c>
      <c r="AC1088" s="65">
        <v>49.051432157000001</v>
      </c>
      <c r="AD1088" s="65">
        <v>-119.723798038</v>
      </c>
      <c r="AE1088" s="65" t="s">
        <v>1257</v>
      </c>
      <c r="AF1088" s="64">
        <v>50598</v>
      </c>
      <c r="AG1088" s="64" t="s">
        <v>61</v>
      </c>
      <c r="AH1088" s="64">
        <v>87</v>
      </c>
      <c r="AI1088" s="64">
        <v>34</v>
      </c>
      <c r="AJ1088" s="64" t="s">
        <v>57</v>
      </c>
      <c r="AK1088" s="64" t="s">
        <v>62</v>
      </c>
      <c r="AL1088" s="66" t="s">
        <v>57</v>
      </c>
      <c r="AM1088" s="66" t="s">
        <v>63</v>
      </c>
      <c r="AN1088" s="63" t="str">
        <f t="shared" si="150"/>
        <v>Lower Similkameen*</v>
      </c>
      <c r="AO1088" s="67" t="str">
        <f t="shared" si="151"/>
        <v>FALSE</v>
      </c>
      <c r="AP1088" s="67" t="str">
        <f t="shared" si="152"/>
        <v>FALSE</v>
      </c>
    </row>
    <row r="1089" spans="2:42" x14ac:dyDescent="0.25">
      <c r="B1089" s="174">
        <v>50599</v>
      </c>
      <c r="C1089" s="6" t="str">
        <f t="shared" si="144"/>
        <v>Upper Similkameen*</v>
      </c>
      <c r="D1089" s="4" t="s">
        <v>57</v>
      </c>
      <c r="E1089" s="5" t="s">
        <v>62</v>
      </c>
      <c r="F1089" s="5" t="s">
        <v>62</v>
      </c>
      <c r="G1089" s="5" t="s">
        <v>2539</v>
      </c>
      <c r="H1089" s="5" t="s">
        <v>2538</v>
      </c>
      <c r="I1089" s="299"/>
      <c r="J1089" s="346"/>
      <c r="K1089" s="346"/>
      <c r="L1089" s="346"/>
      <c r="M1089" s="347"/>
      <c r="N1089" s="1"/>
      <c r="O1089" s="2"/>
      <c r="P1089" s="194"/>
      <c r="Q1089" s="343" t="str">
        <f t="shared" si="145"/>
        <v/>
      </c>
      <c r="R1089" s="210" t="str">
        <f t="shared" si="146"/>
        <v/>
      </c>
      <c r="S1089" s="211" t="str">
        <f t="shared" si="147"/>
        <v/>
      </c>
      <c r="T1089" s="215"/>
      <c r="U1089" s="213">
        <f t="shared" si="148"/>
        <v>0</v>
      </c>
      <c r="V1089" s="217">
        <f t="shared" si="149"/>
        <v>0</v>
      </c>
      <c r="W1089" s="215"/>
      <c r="X1089" s="215"/>
      <c r="Y1089" s="213">
        <f>IF(AB1089="Y",COUNT(#REF!), "")</f>
        <v>0</v>
      </c>
      <c r="Z1089" s="32"/>
      <c r="AA1089" s="64" t="s">
        <v>2302</v>
      </c>
      <c r="AB1089" s="64" t="s">
        <v>59</v>
      </c>
      <c r="AC1089" s="65">
        <v>49.355863030999998</v>
      </c>
      <c r="AD1089" s="65">
        <v>-120.078733533</v>
      </c>
      <c r="AE1089" s="65" t="s">
        <v>2303</v>
      </c>
      <c r="AF1089" s="64">
        <v>50599</v>
      </c>
      <c r="AG1089" s="64" t="s">
        <v>61</v>
      </c>
      <c r="AH1089" s="64">
        <v>240</v>
      </c>
      <c r="AI1089" s="64">
        <v>164</v>
      </c>
      <c r="AJ1089" s="64" t="s">
        <v>57</v>
      </c>
      <c r="AK1089" s="64" t="s">
        <v>62</v>
      </c>
      <c r="AL1089" s="66" t="s">
        <v>57</v>
      </c>
      <c r="AM1089" s="66" t="s">
        <v>63</v>
      </c>
      <c r="AN1089" s="63" t="str">
        <f t="shared" si="150"/>
        <v>Upper Similkameen*</v>
      </c>
      <c r="AO1089" s="67" t="str">
        <f t="shared" si="151"/>
        <v>FALSE</v>
      </c>
      <c r="AP1089" s="67" t="str">
        <f t="shared" si="152"/>
        <v>FALSE</v>
      </c>
    </row>
    <row r="1090" spans="2:42" x14ac:dyDescent="0.25">
      <c r="B1090" s="174">
        <v>50600</v>
      </c>
      <c r="C1090" s="6" t="str">
        <f t="shared" si="144"/>
        <v>Spallumcheen (Splatsin)*</v>
      </c>
      <c r="D1090" s="4" t="s">
        <v>62</v>
      </c>
      <c r="E1090" s="5" t="s">
        <v>62</v>
      </c>
      <c r="F1090" s="5" t="s">
        <v>62</v>
      </c>
      <c r="G1090" s="5" t="s">
        <v>2544</v>
      </c>
      <c r="H1090" s="5" t="s">
        <v>2538</v>
      </c>
      <c r="I1090" s="299"/>
      <c r="J1090" s="346"/>
      <c r="K1090" s="346"/>
      <c r="L1090" s="346"/>
      <c r="M1090" s="347"/>
      <c r="N1090" s="1"/>
      <c r="O1090" s="2"/>
      <c r="P1090" s="194"/>
      <c r="Q1090" s="343" t="str">
        <f t="shared" si="145"/>
        <v/>
      </c>
      <c r="R1090" s="210" t="str">
        <f t="shared" si="146"/>
        <v/>
      </c>
      <c r="S1090" s="211" t="str">
        <f t="shared" si="147"/>
        <v/>
      </c>
      <c r="T1090" s="215"/>
      <c r="U1090" s="213">
        <f t="shared" si="148"/>
        <v>0</v>
      </c>
      <c r="V1090" s="217">
        <f t="shared" si="149"/>
        <v>0</v>
      </c>
      <c r="W1090" s="215"/>
      <c r="X1090" s="215"/>
      <c r="Y1090" s="213">
        <f>IF(AB1090="Y",COUNT(#REF!), "")</f>
        <v>0</v>
      </c>
      <c r="Z1090" s="32"/>
      <c r="AA1090" s="64" t="s">
        <v>2048</v>
      </c>
      <c r="AB1090" s="64" t="s">
        <v>59</v>
      </c>
      <c r="AC1090" s="65">
        <v>50.542514197000003</v>
      </c>
      <c r="AD1090" s="65">
        <v>-119.138698037</v>
      </c>
      <c r="AE1090" s="65" t="s">
        <v>2049</v>
      </c>
      <c r="AF1090" s="64">
        <v>50600</v>
      </c>
      <c r="AG1090" s="64" t="s">
        <v>61</v>
      </c>
      <c r="AH1090" s="64">
        <v>1985</v>
      </c>
      <c r="AI1090" s="64">
        <v>970</v>
      </c>
      <c r="AJ1090" s="64" t="s">
        <v>62</v>
      </c>
      <c r="AK1090" s="64" t="s">
        <v>57</v>
      </c>
      <c r="AL1090" s="66" t="s">
        <v>62</v>
      </c>
      <c r="AM1090" s="66" t="s">
        <v>63</v>
      </c>
      <c r="AN1090" s="63" t="str">
        <f t="shared" si="150"/>
        <v>Spallumcheen (Splatsin)*</v>
      </c>
      <c r="AO1090" s="67" t="str">
        <f t="shared" si="151"/>
        <v>FALSE</v>
      </c>
      <c r="AP1090" s="67" t="str">
        <f t="shared" si="152"/>
        <v>FALSE</v>
      </c>
    </row>
    <row r="1091" spans="2:42" x14ac:dyDescent="0.25">
      <c r="B1091" s="174">
        <v>50601</v>
      </c>
      <c r="C1091" s="6" t="str">
        <f t="shared" si="144"/>
        <v>Westbank First Nation*</v>
      </c>
      <c r="D1091" s="4" t="s">
        <v>62</v>
      </c>
      <c r="E1091" s="5" t="s">
        <v>62</v>
      </c>
      <c r="F1091" s="5" t="s">
        <v>62</v>
      </c>
      <c r="G1091" s="5" t="s">
        <v>2543</v>
      </c>
      <c r="H1091" s="5" t="s">
        <v>2538</v>
      </c>
      <c r="I1091" s="299"/>
      <c r="J1091" s="346"/>
      <c r="K1091" s="346"/>
      <c r="L1091" s="346"/>
      <c r="M1091" s="347"/>
      <c r="N1091" s="1"/>
      <c r="O1091" s="2"/>
      <c r="P1091" s="194"/>
      <c r="Q1091" s="343" t="str">
        <f t="shared" si="145"/>
        <v/>
      </c>
      <c r="R1091" s="210" t="str">
        <f t="shared" si="146"/>
        <v/>
      </c>
      <c r="S1091" s="211" t="str">
        <f t="shared" si="147"/>
        <v/>
      </c>
      <c r="T1091" s="215"/>
      <c r="U1091" s="213">
        <f t="shared" si="148"/>
        <v>0</v>
      </c>
      <c r="V1091" s="217">
        <f t="shared" si="149"/>
        <v>0</v>
      </c>
      <c r="W1091" s="215"/>
      <c r="X1091" s="215"/>
      <c r="Y1091" s="213">
        <f>IF(AB1091="Y",COUNT(#REF!), "")</f>
        <v>0</v>
      </c>
      <c r="Z1091" s="32"/>
      <c r="AA1091" s="66" t="s">
        <v>2367</v>
      </c>
      <c r="AB1091" s="66" t="s">
        <v>59</v>
      </c>
      <c r="AC1091" s="68">
        <v>49.834470504000002</v>
      </c>
      <c r="AD1091" s="68">
        <v>-119.61579343299999</v>
      </c>
      <c r="AE1091" s="65" t="s">
        <v>2368</v>
      </c>
      <c r="AF1091" s="66">
        <v>50601</v>
      </c>
      <c r="AG1091" s="66" t="s">
        <v>368</v>
      </c>
      <c r="AH1091" s="66">
        <v>20108</v>
      </c>
      <c r="AI1091" s="66">
        <v>8809</v>
      </c>
      <c r="AJ1091" s="66" t="s">
        <v>62</v>
      </c>
      <c r="AK1091" s="66" t="s">
        <v>57</v>
      </c>
      <c r="AL1091" s="66" t="s">
        <v>62</v>
      </c>
      <c r="AM1091" s="66" t="s">
        <v>63</v>
      </c>
      <c r="AN1091" s="63" t="str">
        <f t="shared" si="150"/>
        <v>Westbank First Nation*</v>
      </c>
      <c r="AO1091" s="67" t="str">
        <f t="shared" si="151"/>
        <v>FALSE</v>
      </c>
      <c r="AP1091" s="67" t="str">
        <f t="shared" si="152"/>
        <v>FALSE</v>
      </c>
    </row>
    <row r="1092" spans="2:42" x14ac:dyDescent="0.25">
      <c r="B1092" s="174">
        <v>50602</v>
      </c>
      <c r="C1092" s="6" t="str">
        <f t="shared" si="144"/>
        <v>?aqam*</v>
      </c>
      <c r="D1092" s="4" t="s">
        <v>57</v>
      </c>
      <c r="E1092" s="5" t="s">
        <v>62</v>
      </c>
      <c r="F1092" s="5" t="s">
        <v>62</v>
      </c>
      <c r="G1092" s="5" t="s">
        <v>2535</v>
      </c>
      <c r="H1092" s="5" t="s">
        <v>2534</v>
      </c>
      <c r="I1092" s="299"/>
      <c r="J1092" s="346"/>
      <c r="K1092" s="346"/>
      <c r="L1092" s="346"/>
      <c r="M1092" s="347"/>
      <c r="N1092" s="1"/>
      <c r="O1092" s="2"/>
      <c r="P1092" s="194"/>
      <c r="Q1092" s="343" t="str">
        <f t="shared" si="145"/>
        <v/>
      </c>
      <c r="R1092" s="210" t="str">
        <f t="shared" si="146"/>
        <v/>
      </c>
      <c r="S1092" s="211" t="str">
        <f t="shared" si="147"/>
        <v/>
      </c>
      <c r="T1092" s="215"/>
      <c r="U1092" s="213">
        <f t="shared" si="148"/>
        <v>0</v>
      </c>
      <c r="V1092" s="217">
        <f t="shared" si="149"/>
        <v>0</v>
      </c>
      <c r="W1092" s="215"/>
      <c r="X1092" s="215"/>
      <c r="Y1092" s="213">
        <f>IF(AB1092="Y",COUNT(#REF!), "")</f>
        <v>0</v>
      </c>
      <c r="Z1092" s="32"/>
      <c r="AA1092" s="66" t="s">
        <v>67</v>
      </c>
      <c r="AB1092" s="64" t="s">
        <v>59</v>
      </c>
      <c r="AC1092" s="68">
        <v>49.583492610999997</v>
      </c>
      <c r="AD1092" s="68">
        <v>-115.754511788</v>
      </c>
      <c r="AE1092" s="65" t="s">
        <v>68</v>
      </c>
      <c r="AF1092" s="66">
        <v>50602</v>
      </c>
      <c r="AG1092" s="66" t="s">
        <v>66</v>
      </c>
      <c r="AH1092" s="66">
        <v>105</v>
      </c>
      <c r="AI1092" s="66">
        <v>38</v>
      </c>
      <c r="AJ1092" s="66" t="s">
        <v>57</v>
      </c>
      <c r="AK1092" s="66" t="s">
        <v>57</v>
      </c>
      <c r="AL1092" s="66" t="s">
        <v>62</v>
      </c>
      <c r="AM1092" s="66" t="s">
        <v>63</v>
      </c>
      <c r="AN1092" s="63" t="str">
        <f t="shared" si="150"/>
        <v>?aqam*</v>
      </c>
      <c r="AO1092" s="67" t="str">
        <f t="shared" si="151"/>
        <v>FALSE</v>
      </c>
      <c r="AP1092" s="67" t="str">
        <f t="shared" si="152"/>
        <v>FALSE</v>
      </c>
    </row>
    <row r="1093" spans="2:42" x14ac:dyDescent="0.25">
      <c r="B1093" s="174">
        <v>50603</v>
      </c>
      <c r="C1093" s="6" t="str">
        <f t="shared" si="144"/>
        <v>Tobacco Plains*</v>
      </c>
      <c r="D1093" s="4" t="s">
        <v>57</v>
      </c>
      <c r="E1093" s="5" t="s">
        <v>57</v>
      </c>
      <c r="F1093" s="5" t="s">
        <v>62</v>
      </c>
      <c r="G1093" s="5" t="s">
        <v>2535</v>
      </c>
      <c r="H1093" s="5" t="s">
        <v>2534</v>
      </c>
      <c r="I1093" s="299"/>
      <c r="J1093" s="346"/>
      <c r="K1093" s="346"/>
      <c r="L1093" s="346"/>
      <c r="M1093" s="347"/>
      <c r="N1093" s="1"/>
      <c r="O1093" s="2"/>
      <c r="P1093" s="194"/>
      <c r="Q1093" s="343" t="str">
        <f t="shared" si="145"/>
        <v/>
      </c>
      <c r="R1093" s="210" t="str">
        <f t="shared" si="146"/>
        <v/>
      </c>
      <c r="S1093" s="211" t="str">
        <f t="shared" si="147"/>
        <v/>
      </c>
      <c r="T1093" s="215"/>
      <c r="U1093" s="213">
        <f t="shared" si="148"/>
        <v>0</v>
      </c>
      <c r="V1093" s="217">
        <f t="shared" si="149"/>
        <v>0</v>
      </c>
      <c r="W1093" s="215"/>
      <c r="X1093" s="215"/>
      <c r="Y1093" s="213">
        <f>IF(AB1093="Y",COUNT(#REF!), "")</f>
        <v>0</v>
      </c>
      <c r="Z1093" s="32"/>
      <c r="AA1093" s="66" t="s">
        <v>2209</v>
      </c>
      <c r="AB1093" s="64" t="s">
        <v>59</v>
      </c>
      <c r="AC1093" s="68">
        <v>49.093333907999998</v>
      </c>
      <c r="AD1093" s="68">
        <v>-115.081905417</v>
      </c>
      <c r="AE1093" s="65" t="s">
        <v>2210</v>
      </c>
      <c r="AF1093" s="66">
        <v>50603</v>
      </c>
      <c r="AG1093" s="66" t="s">
        <v>61</v>
      </c>
      <c r="AH1093" s="66">
        <v>86</v>
      </c>
      <c r="AI1093" s="66">
        <v>74</v>
      </c>
      <c r="AJ1093" s="66" t="s">
        <v>57</v>
      </c>
      <c r="AK1093" s="66" t="s">
        <v>62</v>
      </c>
      <c r="AL1093" s="66" t="s">
        <v>57</v>
      </c>
      <c r="AM1093" s="66" t="s">
        <v>63</v>
      </c>
      <c r="AN1093" s="63" t="str">
        <f t="shared" si="150"/>
        <v>Tobacco Plains*</v>
      </c>
      <c r="AO1093" s="67" t="str">
        <f t="shared" si="151"/>
        <v>FALSE</v>
      </c>
      <c r="AP1093" s="67" t="str">
        <f t="shared" si="152"/>
        <v>FALSE</v>
      </c>
    </row>
    <row r="1094" spans="2:42" x14ac:dyDescent="0.25">
      <c r="B1094" s="174">
        <v>50604</v>
      </c>
      <c r="C1094" s="6" t="str">
        <f t="shared" si="144"/>
        <v>?Akisq'nuk First Nation*</v>
      </c>
      <c r="D1094" s="4" t="s">
        <v>57</v>
      </c>
      <c r="E1094" s="5" t="s">
        <v>57</v>
      </c>
      <c r="F1094" s="5" t="s">
        <v>62</v>
      </c>
      <c r="G1094" s="5" t="s">
        <v>2535</v>
      </c>
      <c r="H1094" s="5" t="s">
        <v>2534</v>
      </c>
      <c r="I1094" s="299"/>
      <c r="J1094" s="346"/>
      <c r="K1094" s="346"/>
      <c r="L1094" s="346"/>
      <c r="M1094" s="347"/>
      <c r="N1094" s="1"/>
      <c r="O1094" s="2"/>
      <c r="P1094" s="194"/>
      <c r="Q1094" s="343" t="str">
        <f t="shared" si="145"/>
        <v/>
      </c>
      <c r="R1094" s="210" t="str">
        <f t="shared" si="146"/>
        <v/>
      </c>
      <c r="S1094" s="211" t="str">
        <f t="shared" si="147"/>
        <v/>
      </c>
      <c r="T1094" s="217">
        <f>COUNTA(J1094:J2335)</f>
        <v>0</v>
      </c>
      <c r="U1094" s="213">
        <f t="shared" si="148"/>
        <v>0</v>
      </c>
      <c r="V1094" s="217">
        <f t="shared" si="149"/>
        <v>0</v>
      </c>
      <c r="W1094" s="218">
        <f>SUM(J1094:J2335)</f>
        <v>0</v>
      </c>
      <c r="X1094" s="218">
        <f>COUNTA(#REF!)</f>
        <v>1</v>
      </c>
      <c r="Y1094" s="213">
        <f>IF(AB1094="Y",COUNT(#REF!), "")</f>
        <v>0</v>
      </c>
      <c r="Z1094" s="70" t="e">
        <f>SUM(#REF!)</f>
        <v>#REF!</v>
      </c>
      <c r="AA1094" s="64" t="s">
        <v>58</v>
      </c>
      <c r="AB1094" s="64" t="s">
        <v>59</v>
      </c>
      <c r="AC1094" s="65">
        <v>50.411307768</v>
      </c>
      <c r="AD1094" s="65">
        <v>-115.908159529</v>
      </c>
      <c r="AE1094" s="65" t="s">
        <v>60</v>
      </c>
      <c r="AF1094" s="64">
        <v>50604</v>
      </c>
      <c r="AG1094" s="64" t="s">
        <v>61</v>
      </c>
      <c r="AH1094" s="64">
        <v>61</v>
      </c>
      <c r="AI1094" s="64">
        <v>50</v>
      </c>
      <c r="AJ1094" s="64" t="s">
        <v>57</v>
      </c>
      <c r="AK1094" s="64" t="s">
        <v>62</v>
      </c>
      <c r="AL1094" s="66" t="s">
        <v>62</v>
      </c>
      <c r="AM1094" s="66" t="s">
        <v>63</v>
      </c>
      <c r="AN1094" s="63" t="str">
        <f t="shared" si="150"/>
        <v>?Akisq'nuk First Nation*</v>
      </c>
      <c r="AO1094" s="67" t="str">
        <f t="shared" si="151"/>
        <v>FALSE</v>
      </c>
      <c r="AP1094" s="67" t="str">
        <f t="shared" si="152"/>
        <v>FALSE</v>
      </c>
    </row>
    <row r="1095" spans="2:42" x14ac:dyDescent="0.25">
      <c r="B1095" s="174">
        <v>50605</v>
      </c>
      <c r="C1095" s="6" t="str">
        <f t="shared" si="144"/>
        <v>Shuswap*</v>
      </c>
      <c r="D1095" s="4" t="s">
        <v>62</v>
      </c>
      <c r="E1095" s="5" t="s">
        <v>62</v>
      </c>
      <c r="F1095" s="5" t="s">
        <v>62</v>
      </c>
      <c r="G1095" s="5" t="s">
        <v>2535</v>
      </c>
      <c r="H1095" s="5" t="s">
        <v>2534</v>
      </c>
      <c r="I1095" s="299"/>
      <c r="J1095" s="346"/>
      <c r="K1095" s="346"/>
      <c r="L1095" s="346"/>
      <c r="M1095" s="347"/>
      <c r="N1095" s="1"/>
      <c r="O1095" s="2"/>
      <c r="P1095" s="194"/>
      <c r="Q1095" s="343" t="str">
        <f t="shared" si="145"/>
        <v/>
      </c>
      <c r="R1095" s="210" t="str">
        <f t="shared" si="146"/>
        <v/>
      </c>
      <c r="S1095" s="211" t="str">
        <f t="shared" si="147"/>
        <v/>
      </c>
      <c r="T1095" s="215"/>
      <c r="U1095" s="213">
        <f t="shared" si="148"/>
        <v>0</v>
      </c>
      <c r="V1095" s="217">
        <f t="shared" si="149"/>
        <v>0</v>
      </c>
      <c r="W1095" s="215"/>
      <c r="X1095" s="215"/>
      <c r="Y1095" s="213">
        <f>IF(AB1095="Y",COUNT(#REF!), "")</f>
        <v>0</v>
      </c>
      <c r="Z1095" s="32"/>
      <c r="AA1095" s="66" t="s">
        <v>1928</v>
      </c>
      <c r="AB1095" s="64" t="s">
        <v>59</v>
      </c>
      <c r="AC1095" s="68">
        <v>50.515859480000003</v>
      </c>
      <c r="AD1095" s="68">
        <v>-116.007264788</v>
      </c>
      <c r="AE1095" s="65" t="s">
        <v>1932</v>
      </c>
      <c r="AF1095" s="66">
        <v>50605</v>
      </c>
      <c r="AG1095" s="66" t="s">
        <v>61</v>
      </c>
      <c r="AH1095" s="66">
        <v>633</v>
      </c>
      <c r="AI1095" s="66">
        <v>571</v>
      </c>
      <c r="AJ1095" s="66" t="s">
        <v>62</v>
      </c>
      <c r="AK1095" s="66" t="s">
        <v>57</v>
      </c>
      <c r="AL1095" s="66" t="s">
        <v>62</v>
      </c>
      <c r="AM1095" s="66" t="s">
        <v>63</v>
      </c>
      <c r="AN1095" s="63" t="str">
        <f t="shared" si="150"/>
        <v>Shuswap*</v>
      </c>
      <c r="AO1095" s="67" t="str">
        <f t="shared" si="151"/>
        <v>FALSE</v>
      </c>
      <c r="AP1095" s="67" t="str">
        <f t="shared" si="152"/>
        <v>FALSE</v>
      </c>
    </row>
    <row r="1096" spans="2:42" x14ac:dyDescent="0.25">
      <c r="B1096" s="174">
        <v>50606</v>
      </c>
      <c r="C1096" s="6" t="str">
        <f t="shared" si="144"/>
        <v>Lower Kootenay*</v>
      </c>
      <c r="D1096" s="4" t="s">
        <v>62</v>
      </c>
      <c r="E1096" s="5" t="s">
        <v>62</v>
      </c>
      <c r="F1096" s="5" t="s">
        <v>62</v>
      </c>
      <c r="G1096" s="5" t="s">
        <v>2536</v>
      </c>
      <c r="H1096" s="5" t="s">
        <v>2534</v>
      </c>
      <c r="I1096" s="299"/>
      <c r="J1096" s="346"/>
      <c r="K1096" s="346"/>
      <c r="L1096" s="346"/>
      <c r="M1096" s="347"/>
      <c r="N1096" s="1"/>
      <c r="O1096" s="2"/>
      <c r="P1096" s="194"/>
      <c r="Q1096" s="343" t="str">
        <f t="shared" si="145"/>
        <v/>
      </c>
      <c r="R1096" s="210" t="str">
        <f t="shared" si="146"/>
        <v/>
      </c>
      <c r="S1096" s="211" t="str">
        <f t="shared" si="147"/>
        <v/>
      </c>
      <c r="T1096" s="215"/>
      <c r="U1096" s="213">
        <f t="shared" si="148"/>
        <v>0</v>
      </c>
      <c r="V1096" s="217">
        <f t="shared" si="149"/>
        <v>0</v>
      </c>
      <c r="W1096" s="215"/>
      <c r="X1096" s="215"/>
      <c r="Y1096" s="213">
        <f>IF(AB1096="Y",COUNT(#REF!), "")</f>
        <v>0</v>
      </c>
      <c r="Z1096" s="32"/>
      <c r="AA1096" s="66" t="s">
        <v>1250</v>
      </c>
      <c r="AB1096" s="64" t="s">
        <v>59</v>
      </c>
      <c r="AC1096" s="68">
        <v>49.066742628</v>
      </c>
      <c r="AD1096" s="68">
        <v>-116.516265401</v>
      </c>
      <c r="AE1096" s="65" t="s">
        <v>1251</v>
      </c>
      <c r="AF1096" s="66">
        <v>50606</v>
      </c>
      <c r="AG1096" s="66" t="s">
        <v>61</v>
      </c>
      <c r="AH1096" s="66">
        <v>79</v>
      </c>
      <c r="AI1096" s="66">
        <v>39</v>
      </c>
      <c r="AJ1096" s="66" t="s">
        <v>57</v>
      </c>
      <c r="AK1096" s="66" t="s">
        <v>57</v>
      </c>
      <c r="AL1096" s="66" t="s">
        <v>57</v>
      </c>
      <c r="AM1096" s="66" t="s">
        <v>63</v>
      </c>
      <c r="AN1096" s="63" t="str">
        <f t="shared" si="150"/>
        <v>Lower Kootenay*</v>
      </c>
      <c r="AO1096" s="67" t="str">
        <f t="shared" si="151"/>
        <v>FALSE</v>
      </c>
      <c r="AP1096" s="67" t="str">
        <f t="shared" si="152"/>
        <v>FALSE</v>
      </c>
    </row>
    <row r="1097" spans="2:42" x14ac:dyDescent="0.25">
      <c r="B1097" s="174">
        <v>50607</v>
      </c>
      <c r="C1097" s="6" t="str">
        <f t="shared" si="144"/>
        <v>Lake Babine Nation*</v>
      </c>
      <c r="D1097" s="4" t="s">
        <v>57</v>
      </c>
      <c r="E1097" s="5" t="s">
        <v>62</v>
      </c>
      <c r="F1097" s="5" t="s">
        <v>62</v>
      </c>
      <c r="G1097" s="5" t="s">
        <v>2563</v>
      </c>
      <c r="H1097" s="5" t="s">
        <v>2562</v>
      </c>
      <c r="I1097" s="299"/>
      <c r="J1097" s="346"/>
      <c r="K1097" s="346"/>
      <c r="L1097" s="346"/>
      <c r="M1097" s="347"/>
      <c r="N1097" s="1"/>
      <c r="O1097" s="2"/>
      <c r="P1097" s="194"/>
      <c r="Q1097" s="343" t="str">
        <f t="shared" si="145"/>
        <v/>
      </c>
      <c r="R1097" s="210" t="str">
        <f t="shared" si="146"/>
        <v/>
      </c>
      <c r="S1097" s="211" t="str">
        <f t="shared" si="147"/>
        <v/>
      </c>
      <c r="T1097" s="215"/>
      <c r="U1097" s="213">
        <f t="shared" si="148"/>
        <v>0</v>
      </c>
      <c r="V1097" s="217">
        <f t="shared" si="149"/>
        <v>0</v>
      </c>
      <c r="W1097" s="215"/>
      <c r="X1097" s="215"/>
      <c r="Y1097" s="213">
        <f>IF(AB1097="Y",COUNT(#REF!), "")</f>
        <v>0</v>
      </c>
      <c r="Z1097" s="32"/>
      <c r="AA1097" s="64" t="s">
        <v>1163</v>
      </c>
      <c r="AB1097" s="64" t="s">
        <v>59</v>
      </c>
      <c r="AC1097" s="65">
        <v>54.238616624999999</v>
      </c>
      <c r="AD1097" s="65">
        <v>-125.76251741599999</v>
      </c>
      <c r="AE1097" s="65" t="s">
        <v>1164</v>
      </c>
      <c r="AF1097" s="64">
        <v>50607</v>
      </c>
      <c r="AG1097" s="64" t="s">
        <v>61</v>
      </c>
      <c r="AH1097" s="64">
        <v>2478</v>
      </c>
      <c r="AI1097" s="64">
        <v>1013</v>
      </c>
      <c r="AJ1097" s="64" t="s">
        <v>57</v>
      </c>
      <c r="AK1097" s="64" t="s">
        <v>62</v>
      </c>
      <c r="AL1097" s="66" t="s">
        <v>62</v>
      </c>
      <c r="AM1097" s="66" t="s">
        <v>63</v>
      </c>
      <c r="AN1097" s="63" t="str">
        <f t="shared" si="150"/>
        <v>Lake Babine Nation*</v>
      </c>
      <c r="AO1097" s="67" t="str">
        <f t="shared" si="151"/>
        <v>FALSE</v>
      </c>
      <c r="AP1097" s="67" t="str">
        <f t="shared" si="152"/>
        <v>FALSE</v>
      </c>
    </row>
    <row r="1098" spans="2:42" x14ac:dyDescent="0.25">
      <c r="B1098" s="174">
        <v>50608</v>
      </c>
      <c r="C1098" s="6" t="str">
        <f t="shared" si="144"/>
        <v>Takla Landing (Takla Nation)*</v>
      </c>
      <c r="D1098" s="4" t="s">
        <v>57</v>
      </c>
      <c r="E1098" s="5" t="s">
        <v>57</v>
      </c>
      <c r="F1098" s="5" t="s">
        <v>57</v>
      </c>
      <c r="G1098" s="5" t="s">
        <v>2563</v>
      </c>
      <c r="H1098" s="5" t="s">
        <v>2562</v>
      </c>
      <c r="I1098" s="299"/>
      <c r="J1098" s="346"/>
      <c r="K1098" s="346"/>
      <c r="L1098" s="346"/>
      <c r="M1098" s="347"/>
      <c r="N1098" s="1"/>
      <c r="O1098" s="2"/>
      <c r="P1098" s="194"/>
      <c r="Q1098" s="343" t="str">
        <f t="shared" si="145"/>
        <v/>
      </c>
      <c r="R1098" s="210" t="str">
        <f t="shared" si="146"/>
        <v/>
      </c>
      <c r="S1098" s="211" t="str">
        <f t="shared" si="147"/>
        <v/>
      </c>
      <c r="T1098" s="215"/>
      <c r="U1098" s="213">
        <f t="shared" si="148"/>
        <v>0</v>
      </c>
      <c r="V1098" s="217">
        <f t="shared" si="149"/>
        <v>0</v>
      </c>
      <c r="W1098" s="215"/>
      <c r="X1098" s="215"/>
      <c r="Y1098" s="213">
        <f>IF(AB1098="Y",COUNT(#REF!), "")</f>
        <v>0</v>
      </c>
      <c r="Z1098" s="32"/>
      <c r="AA1098" s="64" t="s">
        <v>2145</v>
      </c>
      <c r="AB1098" s="64" t="s">
        <v>59</v>
      </c>
      <c r="AC1098" s="65">
        <v>55.482356000000003</v>
      </c>
      <c r="AD1098" s="65">
        <v>-125.975336</v>
      </c>
      <c r="AE1098" s="65" t="s">
        <v>2146</v>
      </c>
      <c r="AF1098" s="64">
        <v>50608</v>
      </c>
      <c r="AG1098" s="64" t="s">
        <v>61</v>
      </c>
      <c r="AH1098" s="64">
        <v>75</v>
      </c>
      <c r="AI1098" s="64">
        <v>34</v>
      </c>
      <c r="AJ1098" s="64" t="s">
        <v>57</v>
      </c>
      <c r="AK1098" s="64" t="s">
        <v>62</v>
      </c>
      <c r="AL1098" s="66" t="s">
        <v>62</v>
      </c>
      <c r="AM1098" s="66" t="s">
        <v>1709</v>
      </c>
      <c r="AN1098" s="63" t="str">
        <f t="shared" si="150"/>
        <v>Takla Landing (Takla Nation)*</v>
      </c>
      <c r="AO1098" s="67" t="str">
        <f t="shared" si="151"/>
        <v>FALSE</v>
      </c>
      <c r="AP1098" s="67" t="str">
        <f t="shared" si="152"/>
        <v>FALSE</v>
      </c>
    </row>
    <row r="1099" spans="2:42" x14ac:dyDescent="0.25">
      <c r="B1099" s="174">
        <v>50609</v>
      </c>
      <c r="C1099" s="6" t="str">
        <f t="shared" si="144"/>
        <v>Tsay Keh Dene*</v>
      </c>
      <c r="D1099" s="4" t="s">
        <v>57</v>
      </c>
      <c r="E1099" s="5" t="s">
        <v>57</v>
      </c>
      <c r="F1099" s="5" t="s">
        <v>57</v>
      </c>
      <c r="G1099" s="5" t="s">
        <v>2569</v>
      </c>
      <c r="H1099" s="5" t="s">
        <v>2568</v>
      </c>
      <c r="I1099" s="299"/>
      <c r="J1099" s="346"/>
      <c r="K1099" s="346"/>
      <c r="L1099" s="346"/>
      <c r="M1099" s="347"/>
      <c r="N1099" s="1"/>
      <c r="O1099" s="2"/>
      <c r="P1099" s="194"/>
      <c r="Q1099" s="343" t="str">
        <f t="shared" si="145"/>
        <v/>
      </c>
      <c r="R1099" s="210" t="str">
        <f t="shared" si="146"/>
        <v/>
      </c>
      <c r="S1099" s="211" t="str">
        <f t="shared" si="147"/>
        <v/>
      </c>
      <c r="T1099" s="215"/>
      <c r="U1099" s="213">
        <f t="shared" si="148"/>
        <v>0</v>
      </c>
      <c r="V1099" s="217">
        <f t="shared" si="149"/>
        <v>0</v>
      </c>
      <c r="W1099" s="215"/>
      <c r="X1099" s="215"/>
      <c r="Y1099" s="213">
        <f>IF(AB1099="Y",COUNT(#REF!), "")</f>
        <v>0</v>
      </c>
      <c r="Z1099" s="32"/>
      <c r="AA1099" s="64" t="s">
        <v>2246</v>
      </c>
      <c r="AB1099" s="64" t="s">
        <v>59</v>
      </c>
      <c r="AC1099" s="65">
        <v>56.892646999999997</v>
      </c>
      <c r="AD1099" s="65">
        <v>-124.96236399999999</v>
      </c>
      <c r="AE1099" s="65" t="s">
        <v>2247</v>
      </c>
      <c r="AF1099" s="64">
        <v>50609</v>
      </c>
      <c r="AG1099" s="64" t="s">
        <v>802</v>
      </c>
      <c r="AH1099" s="64">
        <v>5</v>
      </c>
      <c r="AI1099" s="64">
        <v>1</v>
      </c>
      <c r="AJ1099" s="64" t="s">
        <v>57</v>
      </c>
      <c r="AK1099" s="64" t="s">
        <v>62</v>
      </c>
      <c r="AL1099" s="66" t="s">
        <v>62</v>
      </c>
      <c r="AM1099" s="66" t="s">
        <v>63</v>
      </c>
      <c r="AN1099" s="63" t="str">
        <f t="shared" si="150"/>
        <v>Tsay Keh Dene*</v>
      </c>
      <c r="AO1099" s="67" t="str">
        <f t="shared" si="151"/>
        <v>FALSE</v>
      </c>
      <c r="AP1099" s="67" t="str">
        <f t="shared" si="152"/>
        <v>FALSE</v>
      </c>
    </row>
    <row r="1100" spans="2:42" x14ac:dyDescent="0.25">
      <c r="B1100" s="174">
        <v>50610</v>
      </c>
      <c r="C1100" s="6" t="str">
        <f t="shared" si="144"/>
        <v>Fort Ware (Kwadacha)*</v>
      </c>
      <c r="D1100" s="4" t="s">
        <v>57</v>
      </c>
      <c r="E1100" s="5" t="s">
        <v>57</v>
      </c>
      <c r="F1100" s="5" t="s">
        <v>57</v>
      </c>
      <c r="G1100" s="5" t="s">
        <v>2569</v>
      </c>
      <c r="H1100" s="5" t="s">
        <v>2568</v>
      </c>
      <c r="I1100" s="299"/>
      <c r="J1100" s="346"/>
      <c r="K1100" s="346"/>
      <c r="L1100" s="346"/>
      <c r="M1100" s="347"/>
      <c r="N1100" s="1"/>
      <c r="O1100" s="2"/>
      <c r="P1100" s="194"/>
      <c r="Q1100" s="343" t="str">
        <f t="shared" si="145"/>
        <v/>
      </c>
      <c r="R1100" s="210" t="str">
        <f t="shared" si="146"/>
        <v/>
      </c>
      <c r="S1100" s="211" t="str">
        <f t="shared" si="147"/>
        <v/>
      </c>
      <c r="T1100" s="215"/>
      <c r="U1100" s="213">
        <f t="shared" si="148"/>
        <v>0</v>
      </c>
      <c r="V1100" s="217">
        <f t="shared" si="149"/>
        <v>0</v>
      </c>
      <c r="W1100" s="215"/>
      <c r="X1100" s="215"/>
      <c r="Y1100" s="213">
        <f>IF(AB1100="Y",COUNT(#REF!), "")</f>
        <v>0</v>
      </c>
      <c r="Z1100" s="32"/>
      <c r="AA1100" s="66" t="s">
        <v>800</v>
      </c>
      <c r="AB1100" s="66" t="s">
        <v>59</v>
      </c>
      <c r="AC1100" s="68">
        <v>57.42367325</v>
      </c>
      <c r="AD1100" s="68">
        <v>-125.630282177</v>
      </c>
      <c r="AE1100" s="65" t="s">
        <v>801</v>
      </c>
      <c r="AF1100" s="66">
        <v>50610</v>
      </c>
      <c r="AG1100" s="66" t="s">
        <v>802</v>
      </c>
      <c r="AH1100" s="66">
        <v>332</v>
      </c>
      <c r="AI1100" s="66">
        <v>128</v>
      </c>
      <c r="AJ1100" s="66" t="s">
        <v>57</v>
      </c>
      <c r="AK1100" s="66" t="s">
        <v>62</v>
      </c>
      <c r="AL1100" s="66" t="s">
        <v>62</v>
      </c>
      <c r="AM1100" s="66" t="s">
        <v>63</v>
      </c>
      <c r="AN1100" s="63" t="str">
        <f t="shared" si="150"/>
        <v>Fort Ware (Kwadacha)*</v>
      </c>
      <c r="AO1100" s="67" t="str">
        <f t="shared" si="151"/>
        <v>FALSE</v>
      </c>
      <c r="AP1100" s="67" t="str">
        <f t="shared" si="152"/>
        <v>FALSE</v>
      </c>
    </row>
    <row r="1101" spans="2:42" x14ac:dyDescent="0.25">
      <c r="B1101" s="174">
        <v>50611</v>
      </c>
      <c r="C1101" s="6" t="str">
        <f t="shared" si="144"/>
        <v>Lheidli T'enneh*</v>
      </c>
      <c r="D1101" s="4" t="s">
        <v>62</v>
      </c>
      <c r="E1101" s="5" t="s">
        <v>62</v>
      </c>
      <c r="F1101" s="5" t="s">
        <v>62</v>
      </c>
      <c r="G1101" s="5" t="s">
        <v>2553</v>
      </c>
      <c r="H1101" s="5" t="s">
        <v>2552</v>
      </c>
      <c r="I1101" s="299"/>
      <c r="J1101" s="346"/>
      <c r="K1101" s="346"/>
      <c r="L1101" s="346"/>
      <c r="M1101" s="347"/>
      <c r="N1101" s="1"/>
      <c r="O1101" s="2"/>
      <c r="P1101" s="194"/>
      <c r="Q1101" s="343" t="str">
        <f t="shared" si="145"/>
        <v/>
      </c>
      <c r="R1101" s="210" t="str">
        <f t="shared" si="146"/>
        <v/>
      </c>
      <c r="S1101" s="211" t="str">
        <f t="shared" si="147"/>
        <v/>
      </c>
      <c r="T1101" s="215"/>
      <c r="U1101" s="213">
        <f t="shared" si="148"/>
        <v>0</v>
      </c>
      <c r="V1101" s="217">
        <f t="shared" si="149"/>
        <v>0</v>
      </c>
      <c r="W1101" s="215"/>
      <c r="X1101" s="215"/>
      <c r="Y1101" s="213">
        <f>IF(AB1101="Y",COUNT(#REF!), "")</f>
        <v>0</v>
      </c>
      <c r="Z1101" s="32"/>
      <c r="AA1101" s="64" t="s">
        <v>1216</v>
      </c>
      <c r="AB1101" s="64" t="s">
        <v>59</v>
      </c>
      <c r="AC1101" s="65">
        <v>54.008833527</v>
      </c>
      <c r="AD1101" s="65">
        <v>-122.614301486</v>
      </c>
      <c r="AE1101" s="65" t="s">
        <v>1217</v>
      </c>
      <c r="AF1101" s="64">
        <v>50611</v>
      </c>
      <c r="AG1101" s="64" t="s">
        <v>61</v>
      </c>
      <c r="AH1101" s="64">
        <v>305</v>
      </c>
      <c r="AI1101" s="64">
        <v>119</v>
      </c>
      <c r="AJ1101" s="64" t="s">
        <v>57</v>
      </c>
      <c r="AK1101" s="64" t="s">
        <v>57</v>
      </c>
      <c r="AL1101" s="66" t="s">
        <v>62</v>
      </c>
      <c r="AM1101" s="66" t="s">
        <v>63</v>
      </c>
      <c r="AN1101" s="63" t="str">
        <f t="shared" si="150"/>
        <v>Lheidli T'enneh*</v>
      </c>
      <c r="AO1101" s="67" t="str">
        <f t="shared" si="151"/>
        <v>FALSE</v>
      </c>
      <c r="AP1101" s="67" t="str">
        <f t="shared" si="152"/>
        <v>FALSE</v>
      </c>
    </row>
    <row r="1102" spans="2:42" x14ac:dyDescent="0.25">
      <c r="B1102" s="174">
        <v>50612</v>
      </c>
      <c r="C1102" s="6" t="str">
        <f t="shared" si="144"/>
        <v>Nadleh Whuten*</v>
      </c>
      <c r="D1102" s="4" t="s">
        <v>62</v>
      </c>
      <c r="E1102" s="5" t="s">
        <v>62</v>
      </c>
      <c r="F1102" s="5" t="s">
        <v>62</v>
      </c>
      <c r="G1102" s="5" t="s">
        <v>2563</v>
      </c>
      <c r="H1102" s="5" t="s">
        <v>2562</v>
      </c>
      <c r="I1102" s="299"/>
      <c r="J1102" s="346"/>
      <c r="K1102" s="346"/>
      <c r="L1102" s="346"/>
      <c r="M1102" s="347"/>
      <c r="N1102" s="1"/>
      <c r="O1102" s="2"/>
      <c r="P1102" s="194"/>
      <c r="Q1102" s="343" t="str">
        <f t="shared" si="145"/>
        <v/>
      </c>
      <c r="R1102" s="210" t="str">
        <f t="shared" si="146"/>
        <v/>
      </c>
      <c r="S1102" s="211" t="str">
        <f t="shared" si="147"/>
        <v/>
      </c>
      <c r="T1102" s="215"/>
      <c r="U1102" s="213">
        <f t="shared" si="148"/>
        <v>0</v>
      </c>
      <c r="V1102" s="217">
        <f t="shared" si="149"/>
        <v>0</v>
      </c>
      <c r="W1102" s="215"/>
      <c r="X1102" s="215"/>
      <c r="Y1102" s="213">
        <f>IF(AB1102="Y",COUNT(#REF!), "")</f>
        <v>0</v>
      </c>
      <c r="Z1102" s="32"/>
      <c r="AA1102" s="66" t="s">
        <v>1440</v>
      </c>
      <c r="AB1102" s="64" t="s">
        <v>59</v>
      </c>
      <c r="AC1102" s="68">
        <v>54.086247901999997</v>
      </c>
      <c r="AD1102" s="68">
        <v>-124.590887052</v>
      </c>
      <c r="AE1102" s="65" t="s">
        <v>1441</v>
      </c>
      <c r="AF1102" s="66">
        <v>50612</v>
      </c>
      <c r="AG1102" s="66" t="s">
        <v>61</v>
      </c>
      <c r="AH1102" s="66">
        <v>211</v>
      </c>
      <c r="AI1102" s="66">
        <v>109</v>
      </c>
      <c r="AJ1102" s="66" t="s">
        <v>57</v>
      </c>
      <c r="AK1102" s="66" t="s">
        <v>62</v>
      </c>
      <c r="AL1102" s="66" t="s">
        <v>57</v>
      </c>
      <c r="AM1102" s="66" t="s">
        <v>63</v>
      </c>
      <c r="AN1102" s="63" t="str">
        <f t="shared" si="150"/>
        <v>Nadleh Whuten*</v>
      </c>
      <c r="AO1102" s="67" t="str">
        <f t="shared" si="151"/>
        <v>FALSE</v>
      </c>
      <c r="AP1102" s="67" t="str">
        <f t="shared" si="152"/>
        <v>FALSE</v>
      </c>
    </row>
    <row r="1103" spans="2:42" x14ac:dyDescent="0.25">
      <c r="B1103" s="174">
        <v>50613</v>
      </c>
      <c r="C1103" s="6" t="str">
        <f t="shared" si="144"/>
        <v>Stellat'en First Nation*</v>
      </c>
      <c r="D1103" s="4" t="s">
        <v>62</v>
      </c>
      <c r="E1103" s="5" t="s">
        <v>62</v>
      </c>
      <c r="F1103" s="5" t="s">
        <v>62</v>
      </c>
      <c r="G1103" s="5" t="s">
        <v>2563</v>
      </c>
      <c r="H1103" s="5" t="s">
        <v>2562</v>
      </c>
      <c r="I1103" s="299"/>
      <c r="J1103" s="346"/>
      <c r="K1103" s="346"/>
      <c r="L1103" s="346"/>
      <c r="M1103" s="347"/>
      <c r="N1103" s="1"/>
      <c r="O1103" s="2"/>
      <c r="P1103" s="194"/>
      <c r="Q1103" s="343" t="str">
        <f t="shared" si="145"/>
        <v/>
      </c>
      <c r="R1103" s="210" t="str">
        <f t="shared" si="146"/>
        <v/>
      </c>
      <c r="S1103" s="211" t="str">
        <f t="shared" si="147"/>
        <v/>
      </c>
      <c r="T1103" s="215"/>
      <c r="U1103" s="213">
        <f t="shared" si="148"/>
        <v>0</v>
      </c>
      <c r="V1103" s="217">
        <f t="shared" si="149"/>
        <v>0</v>
      </c>
      <c r="W1103" s="215"/>
      <c r="X1103" s="215"/>
      <c r="Y1103" s="213">
        <f>IF(AB1103="Y",COUNT(#REF!), "")</f>
        <v>0</v>
      </c>
      <c r="Z1103" s="32"/>
      <c r="AA1103" s="66" t="s">
        <v>2085</v>
      </c>
      <c r="AB1103" s="64" t="s">
        <v>59</v>
      </c>
      <c r="AC1103" s="68">
        <v>54.063796504000003</v>
      </c>
      <c r="AD1103" s="68">
        <v>-124.91111362300001</v>
      </c>
      <c r="AE1103" s="65" t="s">
        <v>2086</v>
      </c>
      <c r="AF1103" s="66">
        <v>50613</v>
      </c>
      <c r="AG1103" s="66" t="s">
        <v>61</v>
      </c>
      <c r="AH1103" s="66">
        <v>275</v>
      </c>
      <c r="AI1103" s="66">
        <v>100</v>
      </c>
      <c r="AJ1103" s="66" t="s">
        <v>57</v>
      </c>
      <c r="AK1103" s="66" t="s">
        <v>62</v>
      </c>
      <c r="AL1103" s="66" t="s">
        <v>57</v>
      </c>
      <c r="AM1103" s="66" t="s">
        <v>63</v>
      </c>
      <c r="AN1103" s="63" t="str">
        <f t="shared" si="150"/>
        <v>Stellat'en First Nation*</v>
      </c>
      <c r="AO1103" s="67" t="str">
        <f t="shared" si="151"/>
        <v>FALSE</v>
      </c>
      <c r="AP1103" s="67" t="str">
        <f t="shared" si="152"/>
        <v>FALSE</v>
      </c>
    </row>
    <row r="1104" spans="2:42" x14ac:dyDescent="0.25">
      <c r="B1104" s="174">
        <v>50614</v>
      </c>
      <c r="C1104" s="6" t="str">
        <f t="shared" si="144"/>
        <v>Nak'azdli Whut'en*</v>
      </c>
      <c r="D1104" s="4" t="s">
        <v>62</v>
      </c>
      <c r="E1104" s="5" t="s">
        <v>62</v>
      </c>
      <c r="F1104" s="5" t="s">
        <v>62</v>
      </c>
      <c r="G1104" s="5" t="s">
        <v>2563</v>
      </c>
      <c r="H1104" s="5" t="s">
        <v>2562</v>
      </c>
      <c r="I1104" s="299"/>
      <c r="J1104" s="346"/>
      <c r="K1104" s="346"/>
      <c r="L1104" s="346"/>
      <c r="M1104" s="347"/>
      <c r="N1104" s="1"/>
      <c r="O1104" s="2"/>
      <c r="P1104" s="194"/>
      <c r="Q1104" s="343" t="str">
        <f t="shared" si="145"/>
        <v/>
      </c>
      <c r="R1104" s="210" t="str">
        <f t="shared" si="146"/>
        <v/>
      </c>
      <c r="S1104" s="211" t="str">
        <f t="shared" si="147"/>
        <v/>
      </c>
      <c r="T1104" s="215"/>
      <c r="U1104" s="213">
        <f t="shared" si="148"/>
        <v>0</v>
      </c>
      <c r="V1104" s="217">
        <f t="shared" si="149"/>
        <v>0</v>
      </c>
      <c r="W1104" s="215"/>
      <c r="X1104" s="215"/>
      <c r="Y1104" s="213">
        <f>IF(AB1104="Y",COUNT(#REF!), "")</f>
        <v>0</v>
      </c>
      <c r="Z1104" s="32"/>
      <c r="AA1104" s="64" t="s">
        <v>1444</v>
      </c>
      <c r="AB1104" s="64" t="s">
        <v>59</v>
      </c>
      <c r="AC1104" s="65">
        <v>54.438457861000003</v>
      </c>
      <c r="AD1104" s="65">
        <v>-124.250154361</v>
      </c>
      <c r="AE1104" s="65" t="s">
        <v>1445</v>
      </c>
      <c r="AF1104" s="64">
        <v>50614</v>
      </c>
      <c r="AG1104" s="64" t="s">
        <v>61</v>
      </c>
      <c r="AH1104" s="64">
        <v>1598</v>
      </c>
      <c r="AI1104" s="64">
        <v>736</v>
      </c>
      <c r="AJ1104" s="64" t="s">
        <v>57</v>
      </c>
      <c r="AK1104" s="64" t="s">
        <v>62</v>
      </c>
      <c r="AL1104" s="66" t="s">
        <v>57</v>
      </c>
      <c r="AM1104" s="66" t="s">
        <v>63</v>
      </c>
      <c r="AN1104" s="63" t="str">
        <f t="shared" si="150"/>
        <v>Nak'azdli Whut'en*</v>
      </c>
      <c r="AO1104" s="67" t="str">
        <f t="shared" si="151"/>
        <v>FALSE</v>
      </c>
      <c r="AP1104" s="67" t="str">
        <f t="shared" si="152"/>
        <v>FALSE</v>
      </c>
    </row>
    <row r="1105" spans="2:42" x14ac:dyDescent="0.25">
      <c r="B1105" s="174">
        <v>50615</v>
      </c>
      <c r="C1105" s="6" t="str">
        <f t="shared" si="144"/>
        <v>Saik'uz First Nation*</v>
      </c>
      <c r="D1105" s="4" t="s">
        <v>62</v>
      </c>
      <c r="E1105" s="5" t="s">
        <v>62</v>
      </c>
      <c r="F1105" s="5" t="s">
        <v>62</v>
      </c>
      <c r="G1105" s="5" t="s">
        <v>2563</v>
      </c>
      <c r="H1105" s="5" t="s">
        <v>2562</v>
      </c>
      <c r="I1105" s="299"/>
      <c r="J1105" s="346"/>
      <c r="K1105" s="346"/>
      <c r="L1105" s="346"/>
      <c r="M1105" s="347"/>
      <c r="N1105" s="1"/>
      <c r="O1105" s="2"/>
      <c r="P1105" s="194"/>
      <c r="Q1105" s="343" t="str">
        <f t="shared" si="145"/>
        <v/>
      </c>
      <c r="R1105" s="210" t="str">
        <f t="shared" si="146"/>
        <v/>
      </c>
      <c r="S1105" s="211" t="str">
        <f t="shared" si="147"/>
        <v/>
      </c>
      <c r="T1105" s="215"/>
      <c r="U1105" s="213">
        <f t="shared" si="148"/>
        <v>0</v>
      </c>
      <c r="V1105" s="217">
        <f t="shared" si="149"/>
        <v>0</v>
      </c>
      <c r="W1105" s="215"/>
      <c r="X1105" s="215"/>
      <c r="Y1105" s="213">
        <f>IF(AB1105="Y",COUNT(#REF!), "")</f>
        <v>0</v>
      </c>
      <c r="Z1105" s="32"/>
      <c r="AA1105" s="64" t="s">
        <v>1832</v>
      </c>
      <c r="AB1105" s="64" t="s">
        <v>59</v>
      </c>
      <c r="AC1105" s="65">
        <v>53.943390536999999</v>
      </c>
      <c r="AD1105" s="65">
        <v>-124.114033181</v>
      </c>
      <c r="AE1105" s="65" t="s">
        <v>1833</v>
      </c>
      <c r="AF1105" s="64">
        <v>50615</v>
      </c>
      <c r="AG1105" s="64" t="s">
        <v>61</v>
      </c>
      <c r="AH1105" s="64">
        <v>245</v>
      </c>
      <c r="AI1105" s="64">
        <v>96</v>
      </c>
      <c r="AJ1105" s="64" t="s">
        <v>57</v>
      </c>
      <c r="AK1105" s="64" t="s">
        <v>62</v>
      </c>
      <c r="AL1105" s="66" t="s">
        <v>62</v>
      </c>
      <c r="AM1105" s="66" t="s">
        <v>63</v>
      </c>
      <c r="AN1105" s="63" t="str">
        <f t="shared" si="150"/>
        <v>Saik'uz First Nation*</v>
      </c>
      <c r="AO1105" s="67" t="str">
        <f t="shared" si="151"/>
        <v>FALSE</v>
      </c>
      <c r="AP1105" s="67" t="str">
        <f t="shared" si="152"/>
        <v>FALSE</v>
      </c>
    </row>
    <row r="1106" spans="2:42" x14ac:dyDescent="0.25">
      <c r="B1106" s="174">
        <v>50616</v>
      </c>
      <c r="C1106" s="6" t="str">
        <f t="shared" si="144"/>
        <v>Okanagan*</v>
      </c>
      <c r="D1106" s="4" t="s">
        <v>62</v>
      </c>
      <c r="E1106" s="5" t="s">
        <v>62</v>
      </c>
      <c r="F1106" s="5" t="s">
        <v>62</v>
      </c>
      <c r="G1106" s="5" t="s">
        <v>2544</v>
      </c>
      <c r="H1106" s="5" t="s">
        <v>2538</v>
      </c>
      <c r="I1106" s="299"/>
      <c r="J1106" s="346"/>
      <c r="K1106" s="346"/>
      <c r="L1106" s="346"/>
      <c r="M1106" s="347"/>
      <c r="N1106" s="1"/>
      <c r="O1106" s="2"/>
      <c r="P1106" s="194"/>
      <c r="Q1106" s="343" t="str">
        <f t="shared" si="145"/>
        <v/>
      </c>
      <c r="R1106" s="210" t="str">
        <f t="shared" si="146"/>
        <v/>
      </c>
      <c r="S1106" s="211" t="str">
        <f t="shared" si="147"/>
        <v/>
      </c>
      <c r="T1106" s="215"/>
      <c r="U1106" s="213">
        <f t="shared" si="148"/>
        <v>0</v>
      </c>
      <c r="V1106" s="217">
        <f t="shared" si="149"/>
        <v>0</v>
      </c>
      <c r="W1106" s="215"/>
      <c r="X1106" s="215"/>
      <c r="Y1106" s="213">
        <f>IF(AB1106="Y",COUNT(#REF!), "")</f>
        <v>0</v>
      </c>
      <c r="Z1106" s="32"/>
      <c r="AA1106" s="66" t="s">
        <v>1552</v>
      </c>
      <c r="AB1106" s="64" t="s">
        <v>59</v>
      </c>
      <c r="AC1106" s="68">
        <v>50.356222023999997</v>
      </c>
      <c r="AD1106" s="68">
        <v>-119.318103845</v>
      </c>
      <c r="AE1106" s="65" t="s">
        <v>1557</v>
      </c>
      <c r="AF1106" s="66">
        <v>50616</v>
      </c>
      <c r="AG1106" s="66" t="s">
        <v>61</v>
      </c>
      <c r="AH1106" s="66">
        <v>957</v>
      </c>
      <c r="AI1106" s="66">
        <v>481</v>
      </c>
      <c r="AJ1106" s="66" t="s">
        <v>62</v>
      </c>
      <c r="AK1106" s="66" t="s">
        <v>57</v>
      </c>
      <c r="AL1106" s="66" t="s">
        <v>57</v>
      </c>
      <c r="AM1106" s="66" t="s">
        <v>63</v>
      </c>
      <c r="AN1106" s="63" t="str">
        <f t="shared" si="150"/>
        <v>Okanagan*</v>
      </c>
      <c r="AO1106" s="67" t="str">
        <f t="shared" si="151"/>
        <v>FALSE</v>
      </c>
      <c r="AP1106" s="67" t="str">
        <f t="shared" si="152"/>
        <v>FALSE</v>
      </c>
    </row>
    <row r="1107" spans="2:42" x14ac:dyDescent="0.25">
      <c r="B1107" s="174">
        <v>50617</v>
      </c>
      <c r="C1107" s="6" t="str">
        <f t="shared" si="144"/>
        <v>Sunnyside (Tl'azt'en Nation)*</v>
      </c>
      <c r="D1107" s="4" t="s">
        <v>57</v>
      </c>
      <c r="E1107" s="5" t="s">
        <v>57</v>
      </c>
      <c r="F1107" s="5" t="s">
        <v>62</v>
      </c>
      <c r="G1107" s="5" t="s">
        <v>2563</v>
      </c>
      <c r="H1107" s="5" t="s">
        <v>2562</v>
      </c>
      <c r="I1107" s="299"/>
      <c r="J1107" s="346"/>
      <c r="K1107" s="346"/>
      <c r="L1107" s="346"/>
      <c r="M1107" s="347"/>
      <c r="N1107" s="1"/>
      <c r="O1107" s="2"/>
      <c r="P1107" s="194"/>
      <c r="Q1107" s="343" t="str">
        <f t="shared" si="145"/>
        <v/>
      </c>
      <c r="R1107" s="210" t="str">
        <f t="shared" si="146"/>
        <v/>
      </c>
      <c r="S1107" s="211" t="str">
        <f t="shared" si="147"/>
        <v/>
      </c>
      <c r="T1107" s="215"/>
      <c r="U1107" s="213">
        <f t="shared" si="148"/>
        <v>0</v>
      </c>
      <c r="V1107" s="217">
        <f t="shared" si="149"/>
        <v>0</v>
      </c>
      <c r="W1107" s="215"/>
      <c r="X1107" s="215"/>
      <c r="Y1107" s="213">
        <f>IF(AB1107="Y",COUNT(#REF!), "")</f>
        <v>0</v>
      </c>
      <c r="Z1107" s="32"/>
      <c r="AA1107" s="64" t="s">
        <v>2121</v>
      </c>
      <c r="AB1107" s="64" t="s">
        <v>59</v>
      </c>
      <c r="AC1107" s="65">
        <v>54.655868834000003</v>
      </c>
      <c r="AD1107" s="65">
        <v>-124.723572847</v>
      </c>
      <c r="AE1107" s="65" t="s">
        <v>2122</v>
      </c>
      <c r="AF1107" s="64">
        <v>50617</v>
      </c>
      <c r="AG1107" s="64" t="s">
        <v>66</v>
      </c>
      <c r="AH1107" s="64">
        <v>401</v>
      </c>
      <c r="AI1107" s="64">
        <v>114</v>
      </c>
      <c r="AJ1107" s="64" t="s">
        <v>57</v>
      </c>
      <c r="AK1107" s="64" t="s">
        <v>62</v>
      </c>
      <c r="AL1107" s="66" t="s">
        <v>57</v>
      </c>
      <c r="AM1107" s="66" t="s">
        <v>63</v>
      </c>
      <c r="AN1107" s="63" t="str">
        <f t="shared" si="150"/>
        <v>Sunnyside (Tl'azt'en Nation)*</v>
      </c>
      <c r="AO1107" s="67" t="str">
        <f t="shared" si="151"/>
        <v>FALSE</v>
      </c>
      <c r="AP1107" s="67" t="str">
        <f t="shared" si="152"/>
        <v>FALSE</v>
      </c>
    </row>
    <row r="1108" spans="2:42" x14ac:dyDescent="0.25">
      <c r="B1108" s="174">
        <v>50618</v>
      </c>
      <c r="C1108" s="6" t="str">
        <f t="shared" si="144"/>
        <v>McLeod Lake*</v>
      </c>
      <c r="D1108" s="4" t="s">
        <v>57</v>
      </c>
      <c r="E1108" s="5" t="s">
        <v>57</v>
      </c>
      <c r="F1108" s="5" t="s">
        <v>62</v>
      </c>
      <c r="G1108" s="5" t="s">
        <v>2553</v>
      </c>
      <c r="H1108" s="5" t="s">
        <v>2552</v>
      </c>
      <c r="I1108" s="299"/>
      <c r="J1108" s="346"/>
      <c r="K1108" s="346"/>
      <c r="L1108" s="346"/>
      <c r="M1108" s="347"/>
      <c r="N1108" s="1"/>
      <c r="O1108" s="2"/>
      <c r="P1108" s="194"/>
      <c r="Q1108" s="343" t="str">
        <f t="shared" si="145"/>
        <v/>
      </c>
      <c r="R1108" s="210" t="str">
        <f t="shared" si="146"/>
        <v/>
      </c>
      <c r="S1108" s="211" t="str">
        <f t="shared" si="147"/>
        <v/>
      </c>
      <c r="T1108" s="215"/>
      <c r="U1108" s="213">
        <f t="shared" si="148"/>
        <v>0</v>
      </c>
      <c r="V1108" s="217">
        <f t="shared" si="149"/>
        <v>0</v>
      </c>
      <c r="W1108" s="215"/>
      <c r="X1108" s="215"/>
      <c r="Y1108" s="213">
        <f>IF(AB1108="Y",COUNT(#REF!), "")</f>
        <v>0</v>
      </c>
      <c r="Z1108" s="32"/>
      <c r="AA1108" s="64" t="s">
        <v>1346</v>
      </c>
      <c r="AB1108" s="64" t="s">
        <v>59</v>
      </c>
      <c r="AC1108" s="65">
        <v>54.984563977999997</v>
      </c>
      <c r="AD1108" s="65">
        <v>-123.04583541700001</v>
      </c>
      <c r="AE1108" s="65" t="s">
        <v>1347</v>
      </c>
      <c r="AF1108" s="64">
        <v>50618</v>
      </c>
      <c r="AG1108" s="64" t="s">
        <v>61</v>
      </c>
      <c r="AH1108" s="64">
        <v>129</v>
      </c>
      <c r="AI1108" s="64">
        <v>81</v>
      </c>
      <c r="AJ1108" s="64" t="s">
        <v>57</v>
      </c>
      <c r="AK1108" s="64" t="s">
        <v>62</v>
      </c>
      <c r="AL1108" s="66" t="s">
        <v>57</v>
      </c>
      <c r="AM1108" s="66" t="s">
        <v>63</v>
      </c>
      <c r="AN1108" s="63" t="str">
        <f t="shared" si="150"/>
        <v>McLeod Lake*</v>
      </c>
      <c r="AO1108" s="67" t="str">
        <f t="shared" si="151"/>
        <v>FALSE</v>
      </c>
      <c r="AP1108" s="67" t="str">
        <f t="shared" si="152"/>
        <v>FALSE</v>
      </c>
    </row>
    <row r="1109" spans="2:42" x14ac:dyDescent="0.25">
      <c r="B1109" s="174">
        <v>50619</v>
      </c>
      <c r="C1109" s="6" t="str">
        <f t="shared" si="144"/>
        <v>Burns Lake*</v>
      </c>
      <c r="D1109" s="4" t="s">
        <v>57</v>
      </c>
      <c r="E1109" s="5" t="s">
        <v>62</v>
      </c>
      <c r="F1109" s="5" t="s">
        <v>62</v>
      </c>
      <c r="G1109" s="5" t="s">
        <v>2563</v>
      </c>
      <c r="H1109" s="5" t="s">
        <v>2562</v>
      </c>
      <c r="I1109" s="299"/>
      <c r="J1109" s="346"/>
      <c r="K1109" s="346"/>
      <c r="L1109" s="346"/>
      <c r="M1109" s="347"/>
      <c r="N1109" s="1"/>
      <c r="O1109" s="2"/>
      <c r="P1109" s="194"/>
      <c r="Q1109" s="343" t="str">
        <f t="shared" si="145"/>
        <v/>
      </c>
      <c r="R1109" s="210" t="str">
        <f t="shared" si="146"/>
        <v/>
      </c>
      <c r="S1109" s="211" t="str">
        <f t="shared" si="147"/>
        <v/>
      </c>
      <c r="T1109" s="215"/>
      <c r="U1109" s="213">
        <f t="shared" si="148"/>
        <v>0</v>
      </c>
      <c r="V1109" s="217">
        <f t="shared" si="149"/>
        <v>0</v>
      </c>
      <c r="W1109" s="215"/>
      <c r="X1109" s="215"/>
      <c r="Y1109" s="213">
        <f>IF(AB1109="Y",COUNT(#REF!), "")</f>
        <v>0</v>
      </c>
      <c r="Z1109" s="32"/>
      <c r="AA1109" s="66" t="s">
        <v>363</v>
      </c>
      <c r="AB1109" s="64" t="s">
        <v>59</v>
      </c>
      <c r="AC1109" s="68">
        <v>54.236657094999998</v>
      </c>
      <c r="AD1109" s="68">
        <v>-125.77111295500001</v>
      </c>
      <c r="AE1109" s="65" t="s">
        <v>365</v>
      </c>
      <c r="AF1109" s="66">
        <v>50619</v>
      </c>
      <c r="AG1109" s="66" t="s">
        <v>61</v>
      </c>
      <c r="AH1109" s="66">
        <v>2478</v>
      </c>
      <c r="AI1109" s="66">
        <v>1013</v>
      </c>
      <c r="AJ1109" s="66" t="s">
        <v>57</v>
      </c>
      <c r="AK1109" s="66" t="s">
        <v>62</v>
      </c>
      <c r="AL1109" s="66" t="s">
        <v>57</v>
      </c>
      <c r="AM1109" s="66" t="s">
        <v>63</v>
      </c>
      <c r="AN1109" s="63" t="str">
        <f t="shared" si="150"/>
        <v>Burns Lake*</v>
      </c>
      <c r="AO1109" s="67" t="str">
        <f t="shared" si="151"/>
        <v>FALSE</v>
      </c>
      <c r="AP1109" s="67" t="str">
        <f t="shared" si="152"/>
        <v>FALSE</v>
      </c>
    </row>
    <row r="1110" spans="2:42" x14ac:dyDescent="0.25">
      <c r="B1110" s="174">
        <v>50620</v>
      </c>
      <c r="C1110" s="6" t="str">
        <f t="shared" si="144"/>
        <v>Cheslatta Carrier Nation*</v>
      </c>
      <c r="D1110" s="4" t="s">
        <v>57</v>
      </c>
      <c r="E1110" s="5" t="s">
        <v>57</v>
      </c>
      <c r="F1110" s="5" t="s">
        <v>62</v>
      </c>
      <c r="G1110" s="5" t="s">
        <v>2563</v>
      </c>
      <c r="H1110" s="5" t="s">
        <v>2562</v>
      </c>
      <c r="I1110" s="299"/>
      <c r="J1110" s="346"/>
      <c r="K1110" s="346"/>
      <c r="L1110" s="346"/>
      <c r="M1110" s="347"/>
      <c r="N1110" s="1"/>
      <c r="O1110" s="2"/>
      <c r="P1110" s="194"/>
      <c r="Q1110" s="343" t="str">
        <f t="shared" si="145"/>
        <v/>
      </c>
      <c r="R1110" s="210" t="str">
        <f t="shared" si="146"/>
        <v/>
      </c>
      <c r="S1110" s="211" t="str">
        <f t="shared" si="147"/>
        <v/>
      </c>
      <c r="T1110" s="215"/>
      <c r="U1110" s="213">
        <f t="shared" si="148"/>
        <v>0</v>
      </c>
      <c r="V1110" s="217">
        <f t="shared" si="149"/>
        <v>0</v>
      </c>
      <c r="W1110" s="215"/>
      <c r="X1110" s="215"/>
      <c r="Y1110" s="213">
        <f>IF(AB1110="Y",COUNT(#REF!), "")</f>
        <v>0</v>
      </c>
      <c r="Z1110" s="32"/>
      <c r="AA1110" s="66" t="s">
        <v>468</v>
      </c>
      <c r="AB1110" s="64" t="s">
        <v>59</v>
      </c>
      <c r="AC1110" s="68">
        <v>54.002474907</v>
      </c>
      <c r="AD1110" s="68">
        <v>-125.714104902</v>
      </c>
      <c r="AE1110" s="65" t="s">
        <v>469</v>
      </c>
      <c r="AF1110" s="66">
        <v>50620</v>
      </c>
      <c r="AG1110" s="66" t="s">
        <v>61</v>
      </c>
      <c r="AH1110" s="66">
        <v>38</v>
      </c>
      <c r="AI1110" s="66">
        <v>30</v>
      </c>
      <c r="AJ1110" s="66" t="s">
        <v>57</v>
      </c>
      <c r="AK1110" s="66" t="s">
        <v>62</v>
      </c>
      <c r="AL1110" s="66" t="s">
        <v>57</v>
      </c>
      <c r="AM1110" s="66" t="s">
        <v>63</v>
      </c>
      <c r="AN1110" s="63" t="str">
        <f t="shared" si="150"/>
        <v>Cheslatta Carrier Nation*</v>
      </c>
      <c r="AO1110" s="67" t="str">
        <f t="shared" si="151"/>
        <v>FALSE</v>
      </c>
      <c r="AP1110" s="67" t="str">
        <f t="shared" si="152"/>
        <v>FALSE</v>
      </c>
    </row>
    <row r="1111" spans="2:42" x14ac:dyDescent="0.25">
      <c r="B1111" s="174">
        <v>50622</v>
      </c>
      <c r="C1111" s="6" t="str">
        <f t="shared" si="144"/>
        <v>Campbell River No.11*</v>
      </c>
      <c r="D1111" s="4" t="s">
        <v>62</v>
      </c>
      <c r="E1111" s="5" t="s">
        <v>62</v>
      </c>
      <c r="F1111" s="5" t="s">
        <v>62</v>
      </c>
      <c r="G1111" s="5" t="s">
        <v>2549</v>
      </c>
      <c r="H1111" s="5" t="s">
        <v>2547</v>
      </c>
      <c r="I1111" s="299"/>
      <c r="J1111" s="346"/>
      <c r="K1111" s="346"/>
      <c r="L1111" s="346"/>
      <c r="M1111" s="347"/>
      <c r="N1111" s="1"/>
      <c r="O1111" s="2"/>
      <c r="P1111" s="194"/>
      <c r="Q1111" s="343" t="str">
        <f t="shared" si="145"/>
        <v/>
      </c>
      <c r="R1111" s="210" t="str">
        <f t="shared" si="146"/>
        <v/>
      </c>
      <c r="S1111" s="211" t="str">
        <f t="shared" si="147"/>
        <v/>
      </c>
      <c r="T1111" s="215"/>
      <c r="U1111" s="213">
        <f t="shared" si="148"/>
        <v>0</v>
      </c>
      <c r="V1111" s="217">
        <f t="shared" si="149"/>
        <v>0</v>
      </c>
      <c r="W1111" s="215"/>
      <c r="X1111" s="215"/>
      <c r="Y1111" s="213">
        <f>IF(AB1111="Y",COUNT(#REF!), "")</f>
        <v>0</v>
      </c>
      <c r="Z1111" s="32"/>
      <c r="AA1111" s="66" t="s">
        <v>385</v>
      </c>
      <c r="AB1111" s="66" t="s">
        <v>59</v>
      </c>
      <c r="AC1111" s="68">
        <v>50.031657402999997</v>
      </c>
      <c r="AD1111" s="68">
        <v>-125.247919353</v>
      </c>
      <c r="AE1111" s="65" t="s">
        <v>386</v>
      </c>
      <c r="AF1111" s="66">
        <v>50622</v>
      </c>
      <c r="AG1111" s="66" t="s">
        <v>368</v>
      </c>
      <c r="AH1111" s="66">
        <v>6241</v>
      </c>
      <c r="AI1111" s="66">
        <v>3178</v>
      </c>
      <c r="AJ1111" s="66" t="s">
        <v>62</v>
      </c>
      <c r="AK1111" s="66" t="s">
        <v>57</v>
      </c>
      <c r="AL1111" s="66" t="s">
        <v>57</v>
      </c>
      <c r="AM1111" s="66" t="s">
        <v>63</v>
      </c>
      <c r="AN1111" s="63" t="str">
        <f t="shared" si="150"/>
        <v>Campbell River No.11*</v>
      </c>
      <c r="AO1111" s="67" t="str">
        <f t="shared" si="151"/>
        <v>FALSE</v>
      </c>
      <c r="AP1111" s="67" t="str">
        <f t="shared" si="152"/>
        <v>FALSE</v>
      </c>
    </row>
    <row r="1112" spans="2:42" x14ac:dyDescent="0.25">
      <c r="B1112" s="174">
        <v>50623</v>
      </c>
      <c r="C1112" s="6" t="str">
        <f t="shared" si="144"/>
        <v>Cape Mudge*</v>
      </c>
      <c r="D1112" s="4" t="s">
        <v>62</v>
      </c>
      <c r="E1112" s="5" t="s">
        <v>62</v>
      </c>
      <c r="F1112" s="5" t="s">
        <v>62</v>
      </c>
      <c r="G1112" s="5" t="s">
        <v>2549</v>
      </c>
      <c r="H1112" s="5" t="s">
        <v>2547</v>
      </c>
      <c r="I1112" s="299"/>
      <c r="J1112" s="346"/>
      <c r="K1112" s="346"/>
      <c r="L1112" s="346"/>
      <c r="M1112" s="347"/>
      <c r="N1112" s="1"/>
      <c r="O1112" s="2"/>
      <c r="P1112" s="194"/>
      <c r="Q1112" s="343" t="str">
        <f t="shared" si="145"/>
        <v/>
      </c>
      <c r="R1112" s="210" t="str">
        <f t="shared" si="146"/>
        <v/>
      </c>
      <c r="S1112" s="211" t="str">
        <f t="shared" si="147"/>
        <v/>
      </c>
      <c r="T1112" s="215"/>
      <c r="U1112" s="213">
        <f t="shared" si="148"/>
        <v>0</v>
      </c>
      <c r="V1112" s="217">
        <f t="shared" si="149"/>
        <v>0</v>
      </c>
      <c r="W1112" s="215"/>
      <c r="X1112" s="215"/>
      <c r="Y1112" s="213">
        <f>IF(AB1112="Y",COUNT(#REF!), "")</f>
        <v>0</v>
      </c>
      <c r="Z1112" s="32"/>
      <c r="AA1112" s="66" t="s">
        <v>403</v>
      </c>
      <c r="AB1112" s="64" t="s">
        <v>59</v>
      </c>
      <c r="AC1112" s="68">
        <v>50.018405453</v>
      </c>
      <c r="AD1112" s="68">
        <v>-125.290922893</v>
      </c>
      <c r="AE1112" s="65" t="s">
        <v>404</v>
      </c>
      <c r="AF1112" s="66">
        <v>50623</v>
      </c>
      <c r="AG1112" s="66" t="s">
        <v>368</v>
      </c>
      <c r="AH1112" s="66">
        <v>6372</v>
      </c>
      <c r="AI1112" s="66">
        <v>2852</v>
      </c>
      <c r="AJ1112" s="66" t="s">
        <v>62</v>
      </c>
      <c r="AK1112" s="66" t="s">
        <v>57</v>
      </c>
      <c r="AL1112" s="66" t="s">
        <v>57</v>
      </c>
      <c r="AM1112" s="66" t="s">
        <v>63</v>
      </c>
      <c r="AN1112" s="63" t="str">
        <f t="shared" si="150"/>
        <v>Cape Mudge*</v>
      </c>
      <c r="AO1112" s="67" t="str">
        <f t="shared" si="151"/>
        <v>FALSE</v>
      </c>
      <c r="AP1112" s="67" t="str">
        <f t="shared" si="152"/>
        <v>FALSE</v>
      </c>
    </row>
    <row r="1113" spans="2:42" x14ac:dyDescent="0.25">
      <c r="B1113" s="174">
        <v>50624</v>
      </c>
      <c r="C1113" s="6" t="str">
        <f t="shared" si="144"/>
        <v>Comox (K'ómoks First Nation)*</v>
      </c>
      <c r="D1113" s="4" t="s">
        <v>62</v>
      </c>
      <c r="E1113" s="5" t="s">
        <v>62</v>
      </c>
      <c r="F1113" s="5" t="s">
        <v>62</v>
      </c>
      <c r="G1113" s="5" t="s">
        <v>2561</v>
      </c>
      <c r="H1113" s="5" t="s">
        <v>2547</v>
      </c>
      <c r="I1113" s="299"/>
      <c r="J1113" s="346"/>
      <c r="K1113" s="346"/>
      <c r="L1113" s="346"/>
      <c r="M1113" s="347"/>
      <c r="N1113" s="1"/>
      <c r="O1113" s="2"/>
      <c r="P1113" s="194"/>
      <c r="Q1113" s="343" t="str">
        <f t="shared" si="145"/>
        <v/>
      </c>
      <c r="R1113" s="210" t="str">
        <f t="shared" si="146"/>
        <v/>
      </c>
      <c r="S1113" s="211" t="str">
        <f t="shared" si="147"/>
        <v/>
      </c>
      <c r="T1113" s="215"/>
      <c r="U1113" s="213">
        <f t="shared" si="148"/>
        <v>0</v>
      </c>
      <c r="V1113" s="217">
        <f t="shared" si="149"/>
        <v>0</v>
      </c>
      <c r="W1113" s="215"/>
      <c r="X1113" s="215"/>
      <c r="Y1113" s="213">
        <f>IF(AB1113="Y",COUNT(#REF!), "")</f>
        <v>0</v>
      </c>
      <c r="Z1113" s="32"/>
      <c r="AA1113" s="66" t="s">
        <v>531</v>
      </c>
      <c r="AB1113" s="64" t="s">
        <v>59</v>
      </c>
      <c r="AC1113" s="68">
        <v>49.678768699999999</v>
      </c>
      <c r="AD1113" s="68">
        <v>-124.958903812</v>
      </c>
      <c r="AE1113" s="65" t="s">
        <v>532</v>
      </c>
      <c r="AF1113" s="66">
        <v>50624</v>
      </c>
      <c r="AG1113" s="66" t="s">
        <v>61</v>
      </c>
      <c r="AH1113" s="66">
        <v>9659</v>
      </c>
      <c r="AI1113" s="66">
        <v>4816</v>
      </c>
      <c r="AJ1113" s="66" t="s">
        <v>62</v>
      </c>
      <c r="AK1113" s="66" t="s">
        <v>57</v>
      </c>
      <c r="AL1113" s="66" t="s">
        <v>57</v>
      </c>
      <c r="AM1113" s="66" t="s">
        <v>63</v>
      </c>
      <c r="AN1113" s="63" t="str">
        <f t="shared" si="150"/>
        <v>Comox (K'ómoks First Nation)*</v>
      </c>
      <c r="AO1113" s="67" t="str">
        <f t="shared" si="151"/>
        <v>FALSE</v>
      </c>
      <c r="AP1113" s="67" t="str">
        <f t="shared" si="152"/>
        <v>FALSE</v>
      </c>
    </row>
    <row r="1114" spans="2:42" x14ac:dyDescent="0.25">
      <c r="B1114" s="174">
        <v>50625</v>
      </c>
      <c r="C1114" s="6" t="str">
        <f t="shared" si="144"/>
        <v>Health Bay (Kwikwasut'inuxw Haxwa'mis)*</v>
      </c>
      <c r="D1114" s="4" t="s">
        <v>57</v>
      </c>
      <c r="E1114" s="5" t="s">
        <v>57</v>
      </c>
      <c r="F1114" s="5" t="s">
        <v>57</v>
      </c>
      <c r="G1114" s="5" t="s">
        <v>2556</v>
      </c>
      <c r="H1114" s="5" t="s">
        <v>2547</v>
      </c>
      <c r="I1114" s="299"/>
      <c r="J1114" s="346"/>
      <c r="K1114" s="346"/>
      <c r="L1114" s="346"/>
      <c r="M1114" s="347"/>
      <c r="N1114" s="1"/>
      <c r="O1114" s="2"/>
      <c r="P1114" s="194"/>
      <c r="Q1114" s="343" t="str">
        <f t="shared" si="145"/>
        <v/>
      </c>
      <c r="R1114" s="210" t="str">
        <f t="shared" si="146"/>
        <v/>
      </c>
      <c r="S1114" s="211" t="str">
        <f t="shared" si="147"/>
        <v/>
      </c>
      <c r="T1114" s="215"/>
      <c r="U1114" s="213">
        <f t="shared" si="148"/>
        <v>0</v>
      </c>
      <c r="V1114" s="217">
        <f t="shared" si="149"/>
        <v>0</v>
      </c>
      <c r="W1114" s="215"/>
      <c r="X1114" s="215"/>
      <c r="Y1114" s="213">
        <f>IF(AB1114="Y",COUNT(#REF!), "")</f>
        <v>0</v>
      </c>
      <c r="Z1114" s="32"/>
      <c r="AA1114" s="66" t="s">
        <v>953</v>
      </c>
      <c r="AB1114" s="64" t="s">
        <v>59</v>
      </c>
      <c r="AC1114" s="68">
        <v>50.696396786000001</v>
      </c>
      <c r="AD1114" s="68">
        <v>-126.60063326300001</v>
      </c>
      <c r="AE1114" s="65" t="s">
        <v>954</v>
      </c>
      <c r="AF1114" s="66">
        <v>50625</v>
      </c>
      <c r="AG1114" s="66" t="s">
        <v>61</v>
      </c>
      <c r="AH1114" s="66">
        <v>27</v>
      </c>
      <c r="AI1114" s="66">
        <v>20</v>
      </c>
      <c r="AJ1114" s="66" t="s">
        <v>57</v>
      </c>
      <c r="AK1114" s="66" t="s">
        <v>62</v>
      </c>
      <c r="AL1114" s="66" t="s">
        <v>57</v>
      </c>
      <c r="AM1114" s="66" t="s">
        <v>63</v>
      </c>
      <c r="AN1114" s="63" t="str">
        <f t="shared" si="150"/>
        <v>Health Bay (Kwikwasut'inuxw Haxwa'mis)*</v>
      </c>
      <c r="AO1114" s="67" t="str">
        <f t="shared" si="151"/>
        <v>FALSE</v>
      </c>
      <c r="AP1114" s="67" t="str">
        <f t="shared" si="152"/>
        <v>FALSE</v>
      </c>
    </row>
    <row r="1115" spans="2:42" x14ac:dyDescent="0.25">
      <c r="B1115" s="174">
        <v>50626</v>
      </c>
      <c r="C1115" s="6" t="str">
        <f t="shared" si="144"/>
        <v>Kwakiutl*</v>
      </c>
      <c r="D1115" s="4" t="s">
        <v>62</v>
      </c>
      <c r="E1115" s="5" t="s">
        <v>62</v>
      </c>
      <c r="F1115" s="5" t="s">
        <v>62</v>
      </c>
      <c r="G1115" s="5" t="s">
        <v>2556</v>
      </c>
      <c r="H1115" s="5" t="s">
        <v>2547</v>
      </c>
      <c r="I1115" s="299"/>
      <c r="J1115" s="346"/>
      <c r="K1115" s="346"/>
      <c r="L1115" s="346"/>
      <c r="M1115" s="347"/>
      <c r="N1115" s="1"/>
      <c r="O1115" s="2"/>
      <c r="P1115" s="194"/>
      <c r="Q1115" s="343" t="str">
        <f t="shared" si="145"/>
        <v/>
      </c>
      <c r="R1115" s="210" t="str">
        <f t="shared" si="146"/>
        <v/>
      </c>
      <c r="S1115" s="211" t="str">
        <f t="shared" si="147"/>
        <v/>
      </c>
      <c r="T1115" s="215"/>
      <c r="U1115" s="213">
        <f t="shared" si="148"/>
        <v>0</v>
      </c>
      <c r="V1115" s="217">
        <f t="shared" si="149"/>
        <v>0</v>
      </c>
      <c r="W1115" s="215"/>
      <c r="X1115" s="215"/>
      <c r="Y1115" s="213">
        <f>IF(AB1115="Y",COUNT(#REF!), "")</f>
        <v>0</v>
      </c>
      <c r="Z1115" s="32"/>
      <c r="AA1115" s="64" t="s">
        <v>1141</v>
      </c>
      <c r="AB1115" s="64" t="s">
        <v>59</v>
      </c>
      <c r="AC1115" s="65">
        <v>50.694496008999998</v>
      </c>
      <c r="AD1115" s="65">
        <v>-127.40867701400001</v>
      </c>
      <c r="AE1115" s="65" t="s">
        <v>1142</v>
      </c>
      <c r="AF1115" s="64">
        <v>50626</v>
      </c>
      <c r="AG1115" s="64" t="s">
        <v>61</v>
      </c>
      <c r="AH1115" s="64">
        <v>453</v>
      </c>
      <c r="AI1115" s="64">
        <v>193</v>
      </c>
      <c r="AJ1115" s="64" t="s">
        <v>62</v>
      </c>
      <c r="AK1115" s="64" t="s">
        <v>57</v>
      </c>
      <c r="AL1115" s="66" t="s">
        <v>62</v>
      </c>
      <c r="AM1115" s="66" t="s">
        <v>63</v>
      </c>
      <c r="AN1115" s="63" t="str">
        <f t="shared" si="150"/>
        <v>Kwakiutl*</v>
      </c>
      <c r="AO1115" s="67" t="str">
        <f t="shared" si="151"/>
        <v>FALSE</v>
      </c>
      <c r="AP1115" s="67" t="str">
        <f t="shared" si="152"/>
        <v>FALSE</v>
      </c>
    </row>
    <row r="1116" spans="2:42" x14ac:dyDescent="0.25">
      <c r="B1116" s="174">
        <v>50627</v>
      </c>
      <c r="C1116" s="6" t="str">
        <f t="shared" si="144"/>
        <v>Gwawaenuk Tribe*</v>
      </c>
      <c r="D1116" s="4" t="s">
        <v>57</v>
      </c>
      <c r="E1116" s="5" t="s">
        <v>57</v>
      </c>
      <c r="F1116" s="5" t="s">
        <v>57</v>
      </c>
      <c r="G1116" s="5" t="s">
        <v>2556</v>
      </c>
      <c r="H1116" s="5" t="s">
        <v>2547</v>
      </c>
      <c r="I1116" s="299"/>
      <c r="J1116" s="346"/>
      <c r="K1116" s="346"/>
      <c r="L1116" s="346"/>
      <c r="M1116" s="347"/>
      <c r="N1116" s="1"/>
      <c r="O1116" s="2"/>
      <c r="P1116" s="194"/>
      <c r="Q1116" s="343" t="str">
        <f t="shared" si="145"/>
        <v/>
      </c>
      <c r="R1116" s="210" t="str">
        <f t="shared" si="146"/>
        <v/>
      </c>
      <c r="S1116" s="211" t="str">
        <f t="shared" si="147"/>
        <v/>
      </c>
      <c r="T1116" s="215"/>
      <c r="U1116" s="213">
        <f t="shared" si="148"/>
        <v>0</v>
      </c>
      <c r="V1116" s="217">
        <f t="shared" si="149"/>
        <v>0</v>
      </c>
      <c r="W1116" s="215"/>
      <c r="X1116" s="215"/>
      <c r="Y1116" s="213">
        <f>IF(AB1116="Y",COUNT(#REF!), "")</f>
        <v>0</v>
      </c>
      <c r="Z1116" s="32"/>
      <c r="AA1116" s="64" t="s">
        <v>911</v>
      </c>
      <c r="AB1116" s="64" t="s">
        <v>59</v>
      </c>
      <c r="AC1116" s="65">
        <v>50.924020743</v>
      </c>
      <c r="AD1116" s="65">
        <v>-126.82213322</v>
      </c>
      <c r="AE1116" s="65" t="s">
        <v>912</v>
      </c>
      <c r="AF1116" s="64">
        <v>50627</v>
      </c>
      <c r="AG1116" s="64" t="s">
        <v>61</v>
      </c>
      <c r="AH1116" s="64">
        <v>5</v>
      </c>
      <c r="AI1116" s="64">
        <v>2</v>
      </c>
      <c r="AJ1116" s="64" t="s">
        <v>57</v>
      </c>
      <c r="AK1116" s="64" t="s">
        <v>62</v>
      </c>
      <c r="AL1116" s="66" t="s">
        <v>62</v>
      </c>
      <c r="AM1116" s="66" t="s">
        <v>63</v>
      </c>
      <c r="AN1116" s="63" t="str">
        <f t="shared" si="150"/>
        <v>Gwawaenuk Tribe*</v>
      </c>
      <c r="AO1116" s="67" t="str">
        <f t="shared" si="151"/>
        <v>FALSE</v>
      </c>
      <c r="AP1116" s="67" t="str">
        <f t="shared" si="152"/>
        <v>FALSE</v>
      </c>
    </row>
    <row r="1117" spans="2:42" x14ac:dyDescent="0.25">
      <c r="B1117" s="174">
        <v>50628</v>
      </c>
      <c r="C1117" s="6" t="str">
        <f t="shared" si="144"/>
        <v>Kwiakah*</v>
      </c>
      <c r="D1117" s="4" t="s">
        <v>57</v>
      </c>
      <c r="E1117" s="5" t="s">
        <v>57</v>
      </c>
      <c r="F1117" s="5" t="s">
        <v>57</v>
      </c>
      <c r="G1117" s="5" t="s">
        <v>2549</v>
      </c>
      <c r="H1117" s="5" t="s">
        <v>2547</v>
      </c>
      <c r="I1117" s="299"/>
      <c r="J1117" s="346"/>
      <c r="K1117" s="346"/>
      <c r="L1117" s="346"/>
      <c r="M1117" s="347"/>
      <c r="N1117" s="1"/>
      <c r="O1117" s="2"/>
      <c r="P1117" s="194"/>
      <c r="Q1117" s="343" t="str">
        <f t="shared" si="145"/>
        <v/>
      </c>
      <c r="R1117" s="210" t="str">
        <f t="shared" si="146"/>
        <v/>
      </c>
      <c r="S1117" s="211" t="str">
        <f t="shared" si="147"/>
        <v/>
      </c>
      <c r="T1117" s="215"/>
      <c r="U1117" s="213">
        <f t="shared" si="148"/>
        <v>0</v>
      </c>
      <c r="V1117" s="217">
        <f t="shared" si="149"/>
        <v>0</v>
      </c>
      <c r="W1117" s="215"/>
      <c r="X1117" s="215"/>
      <c r="Y1117" s="213">
        <f>IF(AB1117="Y",COUNT(#REF!), "")</f>
        <v>0</v>
      </c>
      <c r="Z1117" s="32"/>
      <c r="AA1117" s="66" t="s">
        <v>1147</v>
      </c>
      <c r="AB1117" s="64" t="s">
        <v>59</v>
      </c>
      <c r="AC1117" s="68">
        <v>50.422685991999998</v>
      </c>
      <c r="AD1117" s="68">
        <v>-125.157760384</v>
      </c>
      <c r="AE1117" s="65" t="s">
        <v>1148</v>
      </c>
      <c r="AF1117" s="66">
        <v>50628</v>
      </c>
      <c r="AG1117" s="66" t="s">
        <v>66</v>
      </c>
      <c r="AH1117" s="66"/>
      <c r="AI1117" s="66"/>
      <c r="AJ1117" s="66" t="s">
        <v>57</v>
      </c>
      <c r="AK1117" s="66" t="s">
        <v>57</v>
      </c>
      <c r="AL1117" s="66" t="s">
        <v>62</v>
      </c>
      <c r="AM1117" s="66" t="s">
        <v>63</v>
      </c>
      <c r="AN1117" s="63" t="str">
        <f t="shared" si="150"/>
        <v>Kwiakah*</v>
      </c>
      <c r="AO1117" s="67" t="str">
        <f t="shared" si="151"/>
        <v>FALSE</v>
      </c>
      <c r="AP1117" s="67" t="str">
        <f t="shared" si="152"/>
        <v>FALSE</v>
      </c>
    </row>
    <row r="1118" spans="2:42" ht="30" x14ac:dyDescent="0.25">
      <c r="B1118" s="174">
        <v>50629</v>
      </c>
      <c r="C1118" s="6" t="str">
        <f t="shared" si="144"/>
        <v>Mamalilikulla-Qwe'Qwa'Sot'Em (Mamalilikulla First Nation)*</v>
      </c>
      <c r="D1118" s="4" t="s">
        <v>57</v>
      </c>
      <c r="E1118" s="5" t="s">
        <v>57</v>
      </c>
      <c r="F1118" s="5" t="s">
        <v>62</v>
      </c>
      <c r="G1118" s="5" t="s">
        <v>2556</v>
      </c>
      <c r="H1118" s="5" t="s">
        <v>2547</v>
      </c>
      <c r="I1118" s="299"/>
      <c r="J1118" s="346"/>
      <c r="K1118" s="346"/>
      <c r="L1118" s="346"/>
      <c r="M1118" s="347"/>
      <c r="N1118" s="1"/>
      <c r="O1118" s="2"/>
      <c r="P1118" s="194"/>
      <c r="Q1118" s="343" t="str">
        <f t="shared" si="145"/>
        <v/>
      </c>
      <c r="R1118" s="210" t="str">
        <f t="shared" si="146"/>
        <v/>
      </c>
      <c r="S1118" s="211" t="str">
        <f t="shared" si="147"/>
        <v/>
      </c>
      <c r="T1118" s="215"/>
      <c r="U1118" s="213">
        <f t="shared" si="148"/>
        <v>0</v>
      </c>
      <c r="V1118" s="217">
        <f t="shared" si="149"/>
        <v>0</v>
      </c>
      <c r="W1118" s="215"/>
      <c r="X1118" s="215"/>
      <c r="Y1118" s="213">
        <f>IF(AB1118="Y",COUNT(#REF!), "")</f>
        <v>0</v>
      </c>
      <c r="Z1118" s="32"/>
      <c r="AA1118" s="66" t="s">
        <v>1294</v>
      </c>
      <c r="AB1118" s="64" t="s">
        <v>59</v>
      </c>
      <c r="AC1118" s="68">
        <v>50.594243579999997</v>
      </c>
      <c r="AD1118" s="68">
        <v>-126.682328314</v>
      </c>
      <c r="AE1118" s="65" t="s">
        <v>1295</v>
      </c>
      <c r="AF1118" s="66">
        <v>50629</v>
      </c>
      <c r="AG1118" s="66" t="s">
        <v>61</v>
      </c>
      <c r="AH1118" s="66">
        <v>5</v>
      </c>
      <c r="AI1118" s="66">
        <v>4</v>
      </c>
      <c r="AJ1118" s="66" t="s">
        <v>57</v>
      </c>
      <c r="AK1118" s="66" t="s">
        <v>62</v>
      </c>
      <c r="AL1118" s="66" t="s">
        <v>57</v>
      </c>
      <c r="AM1118" s="66" t="s">
        <v>63</v>
      </c>
      <c r="AN1118" s="63" t="str">
        <f t="shared" si="150"/>
        <v>Mamalilikulla-Qwe'Qwa'Sot'Em (Mamalilikulla First Nation)*</v>
      </c>
      <c r="AO1118" s="67" t="str">
        <f t="shared" si="151"/>
        <v>FALSE</v>
      </c>
      <c r="AP1118" s="67" t="str">
        <f t="shared" si="152"/>
        <v>FALSE</v>
      </c>
    </row>
    <row r="1119" spans="2:42" x14ac:dyDescent="0.25">
      <c r="B1119" s="174">
        <v>50630</v>
      </c>
      <c r="C1119" s="6" t="str">
        <f t="shared" si="144"/>
        <v>Mowachaht/Muchalaht*</v>
      </c>
      <c r="D1119" s="4" t="s">
        <v>57</v>
      </c>
      <c r="E1119" s="5" t="s">
        <v>57</v>
      </c>
      <c r="F1119" s="5" t="s">
        <v>57</v>
      </c>
      <c r="G1119" s="5" t="s">
        <v>2549</v>
      </c>
      <c r="H1119" s="5" t="s">
        <v>2547</v>
      </c>
      <c r="I1119" s="299"/>
      <c r="J1119" s="346"/>
      <c r="K1119" s="346"/>
      <c r="L1119" s="346"/>
      <c r="M1119" s="347"/>
      <c r="N1119" s="1"/>
      <c r="O1119" s="2"/>
      <c r="P1119" s="194"/>
      <c r="Q1119" s="343" t="str">
        <f t="shared" si="145"/>
        <v/>
      </c>
      <c r="R1119" s="210" t="str">
        <f t="shared" si="146"/>
        <v/>
      </c>
      <c r="S1119" s="211" t="str">
        <f t="shared" si="147"/>
        <v/>
      </c>
      <c r="T1119" s="215"/>
      <c r="U1119" s="213">
        <f t="shared" si="148"/>
        <v>0</v>
      </c>
      <c r="V1119" s="217">
        <f t="shared" si="149"/>
        <v>0</v>
      </c>
      <c r="W1119" s="215"/>
      <c r="X1119" s="215"/>
      <c r="Y1119" s="213">
        <f>IF(AB1119="Y",COUNT(#REF!), "")</f>
        <v>0</v>
      </c>
      <c r="Z1119" s="32"/>
      <c r="AA1119" s="64" t="s">
        <v>1422</v>
      </c>
      <c r="AB1119" s="64" t="s">
        <v>59</v>
      </c>
      <c r="AC1119" s="65">
        <v>49.811040011000003</v>
      </c>
      <c r="AD1119" s="65">
        <v>-126.07186484</v>
      </c>
      <c r="AE1119" s="65" t="s">
        <v>1423</v>
      </c>
      <c r="AF1119" s="64">
        <v>50630</v>
      </c>
      <c r="AG1119" s="64" t="s">
        <v>61</v>
      </c>
      <c r="AH1119" s="64">
        <v>187</v>
      </c>
      <c r="AI1119" s="64">
        <v>61</v>
      </c>
      <c r="AJ1119" s="64" t="s">
        <v>57</v>
      </c>
      <c r="AK1119" s="64" t="s">
        <v>62</v>
      </c>
      <c r="AL1119" s="66" t="s">
        <v>57</v>
      </c>
      <c r="AM1119" s="66" t="s">
        <v>63</v>
      </c>
      <c r="AN1119" s="63" t="str">
        <f t="shared" si="150"/>
        <v>Mowachaht/Muchalaht*</v>
      </c>
      <c r="AO1119" s="67" t="str">
        <f t="shared" si="151"/>
        <v>FALSE</v>
      </c>
      <c r="AP1119" s="67" t="str">
        <f t="shared" si="152"/>
        <v>FALSE</v>
      </c>
    </row>
    <row r="1120" spans="2:42" x14ac:dyDescent="0.25">
      <c r="B1120" s="174">
        <v>50631</v>
      </c>
      <c r="C1120" s="6" t="str">
        <f t="shared" si="144"/>
        <v>Namgis First Nation*</v>
      </c>
      <c r="D1120" s="4" t="s">
        <v>57</v>
      </c>
      <c r="E1120" s="5" t="s">
        <v>57</v>
      </c>
      <c r="F1120" s="5" t="s">
        <v>62</v>
      </c>
      <c r="G1120" s="5" t="s">
        <v>2556</v>
      </c>
      <c r="H1120" s="5" t="s">
        <v>2547</v>
      </c>
      <c r="I1120" s="299"/>
      <c r="J1120" s="346"/>
      <c r="K1120" s="346"/>
      <c r="L1120" s="346"/>
      <c r="M1120" s="347"/>
      <c r="N1120" s="1"/>
      <c r="O1120" s="2"/>
      <c r="P1120" s="194"/>
      <c r="Q1120" s="343" t="str">
        <f t="shared" si="145"/>
        <v/>
      </c>
      <c r="R1120" s="210" t="str">
        <f t="shared" si="146"/>
        <v/>
      </c>
      <c r="S1120" s="211" t="str">
        <f t="shared" si="147"/>
        <v/>
      </c>
      <c r="T1120" s="215"/>
      <c r="U1120" s="213">
        <f t="shared" si="148"/>
        <v>0</v>
      </c>
      <c r="V1120" s="217">
        <f t="shared" si="149"/>
        <v>0</v>
      </c>
      <c r="W1120" s="215"/>
      <c r="X1120" s="215"/>
      <c r="Y1120" s="213">
        <f>IF(AB1120="Y",COUNT(#REF!), "")</f>
        <v>0</v>
      </c>
      <c r="Z1120" s="32"/>
      <c r="AA1120" s="64" t="s">
        <v>1450</v>
      </c>
      <c r="AB1120" s="64" t="s">
        <v>59</v>
      </c>
      <c r="AC1120" s="65">
        <v>50.596006166000002</v>
      </c>
      <c r="AD1120" s="65">
        <v>-126.935274432</v>
      </c>
      <c r="AE1120" s="65" t="s">
        <v>1451</v>
      </c>
      <c r="AF1120" s="64">
        <v>50631</v>
      </c>
      <c r="AG1120" s="64" t="s">
        <v>61</v>
      </c>
      <c r="AH1120" s="64">
        <v>622</v>
      </c>
      <c r="AI1120" s="64">
        <v>302</v>
      </c>
      <c r="AJ1120" s="64" t="s">
        <v>57</v>
      </c>
      <c r="AK1120" s="64" t="s">
        <v>62</v>
      </c>
      <c r="AL1120" s="66" t="s">
        <v>57</v>
      </c>
      <c r="AM1120" s="66" t="s">
        <v>63</v>
      </c>
      <c r="AN1120" s="63" t="str">
        <f t="shared" si="150"/>
        <v>Namgis First Nation*</v>
      </c>
      <c r="AO1120" s="67" t="str">
        <f t="shared" si="151"/>
        <v>FALSE</v>
      </c>
      <c r="AP1120" s="67" t="str">
        <f t="shared" si="152"/>
        <v>FALSE</v>
      </c>
    </row>
    <row r="1121" spans="2:42" x14ac:dyDescent="0.25">
      <c r="B1121" s="174">
        <v>50632</v>
      </c>
      <c r="C1121" s="6" t="str">
        <f t="shared" si="144"/>
        <v>Bull Harbour (Tlatlasikwala)*</v>
      </c>
      <c r="D1121" s="4" t="s">
        <v>57</v>
      </c>
      <c r="E1121" s="5" t="s">
        <v>57</v>
      </c>
      <c r="F1121" s="5" t="s">
        <v>57</v>
      </c>
      <c r="G1121" s="5" t="s">
        <v>2556</v>
      </c>
      <c r="H1121" s="5" t="s">
        <v>2547</v>
      </c>
      <c r="I1121" s="299"/>
      <c r="J1121" s="346"/>
      <c r="K1121" s="346"/>
      <c r="L1121" s="346"/>
      <c r="M1121" s="347"/>
      <c r="N1121" s="1"/>
      <c r="O1121" s="2"/>
      <c r="P1121" s="194"/>
      <c r="Q1121" s="343" t="str">
        <f t="shared" si="145"/>
        <v/>
      </c>
      <c r="R1121" s="210" t="str">
        <f t="shared" si="146"/>
        <v/>
      </c>
      <c r="S1121" s="211" t="str">
        <f t="shared" si="147"/>
        <v/>
      </c>
      <c r="T1121" s="215"/>
      <c r="U1121" s="213">
        <f t="shared" si="148"/>
        <v>0</v>
      </c>
      <c r="V1121" s="217">
        <f t="shared" si="149"/>
        <v>0</v>
      </c>
      <c r="W1121" s="215"/>
      <c r="X1121" s="215"/>
      <c r="Y1121" s="213">
        <f>IF(AB1121="Y",COUNT(#REF!), "")</f>
        <v>0</v>
      </c>
      <c r="Z1121" s="32"/>
      <c r="AA1121" s="66" t="s">
        <v>357</v>
      </c>
      <c r="AB1121" s="64" t="s">
        <v>59</v>
      </c>
      <c r="AC1121" s="68">
        <v>50.922475255000002</v>
      </c>
      <c r="AD1121" s="68">
        <v>-127.93998874</v>
      </c>
      <c r="AE1121" s="65" t="s">
        <v>358</v>
      </c>
      <c r="AF1121" s="66">
        <v>50632</v>
      </c>
      <c r="AG1121" s="66" t="s">
        <v>61</v>
      </c>
      <c r="AH1121" s="66">
        <v>0</v>
      </c>
      <c r="AI1121" s="66">
        <v>7</v>
      </c>
      <c r="AJ1121" s="66" t="s">
        <v>57</v>
      </c>
      <c r="AK1121" s="66" t="s">
        <v>62</v>
      </c>
      <c r="AL1121" s="66" t="s">
        <v>57</v>
      </c>
      <c r="AM1121" s="66" t="s">
        <v>63</v>
      </c>
      <c r="AN1121" s="63" t="str">
        <f t="shared" si="150"/>
        <v>Bull Harbour (Tlatlasikwala)*</v>
      </c>
      <c r="AO1121" s="67" t="str">
        <f t="shared" si="151"/>
        <v>FALSE</v>
      </c>
      <c r="AP1121" s="67" t="str">
        <f t="shared" si="152"/>
        <v>FALSE</v>
      </c>
    </row>
    <row r="1122" spans="2:42" x14ac:dyDescent="0.25">
      <c r="B1122" s="174">
        <v>50633</v>
      </c>
      <c r="C1122" s="6" t="str">
        <f t="shared" ref="C1122:C1185" si="153">HYPERLINK(AE1122,AN1122)</f>
        <v>Quatsino First Nation*</v>
      </c>
      <c r="D1122" s="4" t="s">
        <v>57</v>
      </c>
      <c r="E1122" s="5" t="s">
        <v>57</v>
      </c>
      <c r="F1122" s="5" t="s">
        <v>62</v>
      </c>
      <c r="G1122" s="5" t="s">
        <v>2556</v>
      </c>
      <c r="H1122" s="5" t="s">
        <v>2547</v>
      </c>
      <c r="I1122" s="299"/>
      <c r="J1122" s="346"/>
      <c r="K1122" s="346"/>
      <c r="L1122" s="346"/>
      <c r="M1122" s="347"/>
      <c r="N1122" s="1"/>
      <c r="O1122" s="2"/>
      <c r="P1122" s="194"/>
      <c r="Q1122" s="343" t="str">
        <f t="shared" ref="Q1122:Q1185" si="154">IF(L1122="","",
IF(SUM((J1122*L1122)/M1122)&lt;=N1122,"Sufficient Capacity",
IF(SUM((J1122*L1122)/M1122)&gt;N1122,"Not Enough Capacity","Error")))</f>
        <v/>
      </c>
      <c r="R1122" s="210" t="str">
        <f t="shared" ref="R1122:R1185" si="155">IF(OR(ISBLANK(J1122),ISBLANK(L1122),ISBLANK(M1122)), "",(J1122*L1122/M1122))</f>
        <v/>
      </c>
      <c r="S1122" s="211" t="str">
        <f t="shared" ref="S1122:S1185" si="156">IF(AND(COUNT(N1122,R1122)=2, OR($O$10="Last-Mile", $O$10="Transport &amp; Last-Mile")), N1122-R1122, "")</f>
        <v/>
      </c>
      <c r="T1122" s="215"/>
      <c r="U1122" s="213">
        <f t="shared" ref="U1122:U1185" si="157">IF(AND(AB1122="Y",I1122&lt;&gt;""),1,0)</f>
        <v>0</v>
      </c>
      <c r="V1122" s="217">
        <f t="shared" ref="V1122:V1185" si="158">IF(AND(AB1122="Y",I1122="Last-Mile &amp; Transport"),1,0)</f>
        <v>0</v>
      </c>
      <c r="W1122" s="215"/>
      <c r="X1122" s="215"/>
      <c r="Y1122" s="213">
        <f>IF(AB1122="Y",COUNT(#REF!), "")</f>
        <v>0</v>
      </c>
      <c r="Z1122" s="32"/>
      <c r="AA1122" s="66" t="s">
        <v>1730</v>
      </c>
      <c r="AB1122" s="64" t="s">
        <v>59</v>
      </c>
      <c r="AC1122" s="68">
        <v>50.614094999999999</v>
      </c>
      <c r="AD1122" s="68">
        <v>-127.57128</v>
      </c>
      <c r="AE1122" s="65" t="s">
        <v>1731</v>
      </c>
      <c r="AF1122" s="66">
        <v>50633</v>
      </c>
      <c r="AG1122" s="66" t="s">
        <v>61</v>
      </c>
      <c r="AH1122" s="66">
        <v>227</v>
      </c>
      <c r="AI1122" s="66">
        <v>82</v>
      </c>
      <c r="AJ1122" s="66" t="s">
        <v>57</v>
      </c>
      <c r="AK1122" s="66" t="s">
        <v>62</v>
      </c>
      <c r="AL1122" s="66" t="s">
        <v>62</v>
      </c>
      <c r="AM1122" s="66" t="s">
        <v>63</v>
      </c>
      <c r="AN1122" s="63" t="str">
        <f t="shared" ref="AN1122:AN1185" si="159">IF(AB1122="Y", CONCATENATE(AA1122,"*"), AA1122)</f>
        <v>Quatsino First Nation*</v>
      </c>
      <c r="AO1122" s="67" t="str">
        <f t="shared" ref="AO1122:AO1185" si="160">IF(I1122="Last-Mile","TRUE",IF(I1122="Transport &amp; Last-Mile","TRUE","FALSE"))</f>
        <v>FALSE</v>
      </c>
      <c r="AP1122" s="67" t="str">
        <f t="shared" ref="AP1122:AP1185" si="161">IF(I1122="Transport","TRUE",IF(I1122="Transport &amp; Last-Mile","TRUE","FALSE"))</f>
        <v>FALSE</v>
      </c>
    </row>
    <row r="1123" spans="2:42" x14ac:dyDescent="0.25">
      <c r="B1123" s="174">
        <v>50634</v>
      </c>
      <c r="C1123" s="6" t="str">
        <f t="shared" si="153"/>
        <v>Ehattesaht*</v>
      </c>
      <c r="D1123" s="4" t="s">
        <v>57</v>
      </c>
      <c r="E1123" s="5" t="s">
        <v>57</v>
      </c>
      <c r="F1123" s="5" t="s">
        <v>57</v>
      </c>
      <c r="G1123" s="5" t="s">
        <v>2549</v>
      </c>
      <c r="H1123" s="5" t="s">
        <v>2547</v>
      </c>
      <c r="I1123" s="299"/>
      <c r="J1123" s="346"/>
      <c r="K1123" s="346"/>
      <c r="L1123" s="346"/>
      <c r="M1123" s="347"/>
      <c r="N1123" s="1"/>
      <c r="O1123" s="2"/>
      <c r="P1123" s="194"/>
      <c r="Q1123" s="343" t="str">
        <f t="shared" si="154"/>
        <v/>
      </c>
      <c r="R1123" s="210" t="str">
        <f t="shared" si="155"/>
        <v/>
      </c>
      <c r="S1123" s="211" t="str">
        <f t="shared" si="156"/>
        <v/>
      </c>
      <c r="T1123" s="215"/>
      <c r="U1123" s="213">
        <f t="shared" si="157"/>
        <v>0</v>
      </c>
      <c r="V1123" s="217">
        <f t="shared" si="158"/>
        <v>0</v>
      </c>
      <c r="W1123" s="215"/>
      <c r="X1123" s="215"/>
      <c r="Y1123" s="213">
        <f>IF(AB1123="Y",COUNT(#REF!), "")</f>
        <v>0</v>
      </c>
      <c r="Z1123" s="32"/>
      <c r="AA1123" s="66" t="s">
        <v>709</v>
      </c>
      <c r="AB1123" s="64" t="s">
        <v>59</v>
      </c>
      <c r="AC1123" s="68">
        <v>49.873929015000002</v>
      </c>
      <c r="AD1123" s="68">
        <v>-126.97928034900001</v>
      </c>
      <c r="AE1123" s="65" t="s">
        <v>710</v>
      </c>
      <c r="AF1123" s="66">
        <v>50634</v>
      </c>
      <c r="AG1123" s="66" t="s">
        <v>61</v>
      </c>
      <c r="AH1123" s="66">
        <v>4</v>
      </c>
      <c r="AI1123" s="66">
        <v>13</v>
      </c>
      <c r="AJ1123" s="66" t="s">
        <v>57</v>
      </c>
      <c r="AK1123" s="66" t="s">
        <v>62</v>
      </c>
      <c r="AL1123" s="66" t="s">
        <v>57</v>
      </c>
      <c r="AM1123" s="66" t="s">
        <v>63</v>
      </c>
      <c r="AN1123" s="63" t="str">
        <f t="shared" si="159"/>
        <v>Ehattesaht*</v>
      </c>
      <c r="AO1123" s="67" t="str">
        <f t="shared" si="160"/>
        <v>FALSE</v>
      </c>
      <c r="AP1123" s="67" t="str">
        <f t="shared" si="161"/>
        <v>FALSE</v>
      </c>
    </row>
    <row r="1124" spans="2:42" x14ac:dyDescent="0.25">
      <c r="B1124" s="174">
        <v>50635</v>
      </c>
      <c r="C1124" s="6" t="str">
        <f t="shared" si="153"/>
        <v>Da'naxda'xw First Nation*</v>
      </c>
      <c r="D1124" s="4" t="s">
        <v>57</v>
      </c>
      <c r="E1124" s="5" t="s">
        <v>57</v>
      </c>
      <c r="F1124" s="5" t="s">
        <v>57</v>
      </c>
      <c r="G1124" s="5" t="s">
        <v>2556</v>
      </c>
      <c r="H1124" s="5" t="s">
        <v>2547</v>
      </c>
      <c r="I1124" s="299"/>
      <c r="J1124" s="346"/>
      <c r="K1124" s="346"/>
      <c r="L1124" s="346"/>
      <c r="M1124" s="347"/>
      <c r="N1124" s="1"/>
      <c r="O1124" s="2"/>
      <c r="P1124" s="194"/>
      <c r="Q1124" s="343" t="str">
        <f t="shared" si="154"/>
        <v/>
      </c>
      <c r="R1124" s="210" t="str">
        <f t="shared" si="155"/>
        <v/>
      </c>
      <c r="S1124" s="211" t="str">
        <f t="shared" si="156"/>
        <v/>
      </c>
      <c r="T1124" s="215"/>
      <c r="U1124" s="213">
        <f t="shared" si="157"/>
        <v>0</v>
      </c>
      <c r="V1124" s="217">
        <f t="shared" si="158"/>
        <v>0</v>
      </c>
      <c r="W1124" s="215"/>
      <c r="X1124" s="215"/>
      <c r="Y1124" s="213">
        <f>IF(AB1124="Y",COUNT(#REF!), "")</f>
        <v>0</v>
      </c>
      <c r="Z1124" s="32"/>
      <c r="AA1124" s="66" t="s">
        <v>581</v>
      </c>
      <c r="AB1124" s="64" t="s">
        <v>59</v>
      </c>
      <c r="AC1124" s="68">
        <v>51.015832512000003</v>
      </c>
      <c r="AD1124" s="68">
        <v>-125.61446889699999</v>
      </c>
      <c r="AE1124" s="65" t="s">
        <v>582</v>
      </c>
      <c r="AF1124" s="66">
        <v>50635</v>
      </c>
      <c r="AG1124" s="66" t="s">
        <v>66</v>
      </c>
      <c r="AH1124" s="66">
        <v>3</v>
      </c>
      <c r="AI1124" s="66">
        <v>9</v>
      </c>
      <c r="AJ1124" s="66" t="s">
        <v>57</v>
      </c>
      <c r="AK1124" s="66" t="s">
        <v>62</v>
      </c>
      <c r="AL1124" s="66" t="s">
        <v>57</v>
      </c>
      <c r="AM1124" s="66" t="s">
        <v>63</v>
      </c>
      <c r="AN1124" s="63" t="str">
        <f t="shared" si="159"/>
        <v>Da'naxda'xw First Nation*</v>
      </c>
      <c r="AO1124" s="67" t="str">
        <f t="shared" si="160"/>
        <v>FALSE</v>
      </c>
      <c r="AP1124" s="67" t="str">
        <f t="shared" si="161"/>
        <v>FALSE</v>
      </c>
    </row>
    <row r="1125" spans="2:42" x14ac:dyDescent="0.25">
      <c r="B1125" s="174">
        <v>50636</v>
      </c>
      <c r="C1125" s="6" t="str">
        <f t="shared" si="153"/>
        <v>Kingcome (Dzawada'enuxw First Nation)*</v>
      </c>
      <c r="D1125" s="4" t="s">
        <v>57</v>
      </c>
      <c r="E1125" s="5" t="s">
        <v>57</v>
      </c>
      <c r="F1125" s="5" t="s">
        <v>57</v>
      </c>
      <c r="G1125" s="5" t="s">
        <v>2556</v>
      </c>
      <c r="H1125" s="5" t="s">
        <v>2547</v>
      </c>
      <c r="I1125" s="299"/>
      <c r="J1125" s="346"/>
      <c r="K1125" s="346"/>
      <c r="L1125" s="346"/>
      <c r="M1125" s="347"/>
      <c r="N1125" s="1"/>
      <c r="O1125" s="2"/>
      <c r="P1125" s="194"/>
      <c r="Q1125" s="343" t="str">
        <f t="shared" si="154"/>
        <v/>
      </c>
      <c r="R1125" s="210" t="str">
        <f t="shared" si="155"/>
        <v/>
      </c>
      <c r="S1125" s="211" t="str">
        <f t="shared" si="156"/>
        <v/>
      </c>
      <c r="T1125" s="215"/>
      <c r="U1125" s="213">
        <f t="shared" si="157"/>
        <v>0</v>
      </c>
      <c r="V1125" s="217">
        <f t="shared" si="158"/>
        <v>0</v>
      </c>
      <c r="W1125" s="215"/>
      <c r="X1125" s="215"/>
      <c r="Y1125" s="213">
        <f>IF(AB1125="Y",COUNT(#REF!), "")</f>
        <v>0</v>
      </c>
      <c r="Z1125" s="32"/>
      <c r="AA1125" s="64" t="s">
        <v>1086</v>
      </c>
      <c r="AB1125" s="64" t="s">
        <v>59</v>
      </c>
      <c r="AC1125" s="65">
        <v>50.977275534</v>
      </c>
      <c r="AD1125" s="65">
        <v>-126.180201254</v>
      </c>
      <c r="AE1125" s="65" t="s">
        <v>1087</v>
      </c>
      <c r="AF1125" s="64">
        <v>50636</v>
      </c>
      <c r="AG1125" s="64" t="s">
        <v>61</v>
      </c>
      <c r="AH1125" s="64">
        <v>78</v>
      </c>
      <c r="AI1125" s="64">
        <v>45</v>
      </c>
      <c r="AJ1125" s="64" t="s">
        <v>57</v>
      </c>
      <c r="AK1125" s="64" t="s">
        <v>62</v>
      </c>
      <c r="AL1125" s="66" t="s">
        <v>62</v>
      </c>
      <c r="AM1125" s="66" t="s">
        <v>63</v>
      </c>
      <c r="AN1125" s="63" t="str">
        <f t="shared" si="159"/>
        <v>Kingcome (Dzawada'enuxw First Nation)*</v>
      </c>
      <c r="AO1125" s="67" t="str">
        <f t="shared" si="160"/>
        <v>FALSE</v>
      </c>
      <c r="AP1125" s="67" t="str">
        <f t="shared" si="161"/>
        <v>FALSE</v>
      </c>
    </row>
    <row r="1126" spans="2:42" x14ac:dyDescent="0.25">
      <c r="B1126" s="174">
        <v>50637</v>
      </c>
      <c r="C1126" s="6" t="str">
        <f t="shared" si="153"/>
        <v>Tlowitsis Tribe*</v>
      </c>
      <c r="D1126" s="4" t="s">
        <v>57</v>
      </c>
      <c r="E1126" s="5" t="s">
        <v>57</v>
      </c>
      <c r="F1126" s="5" t="s">
        <v>57</v>
      </c>
      <c r="G1126" s="5" t="s">
        <v>2549</v>
      </c>
      <c r="H1126" s="5" t="s">
        <v>2547</v>
      </c>
      <c r="I1126" s="299"/>
      <c r="J1126" s="346"/>
      <c r="K1126" s="346"/>
      <c r="L1126" s="346"/>
      <c r="M1126" s="347"/>
      <c r="N1126" s="1"/>
      <c r="O1126" s="2"/>
      <c r="P1126" s="194"/>
      <c r="Q1126" s="343" t="str">
        <f t="shared" si="154"/>
        <v/>
      </c>
      <c r="R1126" s="210" t="str">
        <f t="shared" si="155"/>
        <v/>
      </c>
      <c r="S1126" s="211" t="str">
        <f t="shared" si="156"/>
        <v/>
      </c>
      <c r="T1126" s="215"/>
      <c r="U1126" s="213">
        <f t="shared" si="157"/>
        <v>0</v>
      </c>
      <c r="V1126" s="217">
        <f t="shared" si="158"/>
        <v>0</v>
      </c>
      <c r="W1126" s="215"/>
      <c r="X1126" s="215"/>
      <c r="Y1126" s="213">
        <f>IF(AB1126="Y",COUNT(#REF!), "")</f>
        <v>0</v>
      </c>
      <c r="Z1126" s="32"/>
      <c r="AA1126" s="66" t="s">
        <v>2205</v>
      </c>
      <c r="AB1126" s="64" t="s">
        <v>59</v>
      </c>
      <c r="AC1126" s="68">
        <v>50.528704148000003</v>
      </c>
      <c r="AD1126" s="68">
        <v>-125.988071676</v>
      </c>
      <c r="AE1126" s="65" t="s">
        <v>2206</v>
      </c>
      <c r="AF1126" s="66">
        <v>50637</v>
      </c>
      <c r="AG1126" s="66" t="s">
        <v>61</v>
      </c>
      <c r="AH1126" s="66">
        <v>2</v>
      </c>
      <c r="AI1126" s="66">
        <v>4</v>
      </c>
      <c r="AJ1126" s="66" t="s">
        <v>57</v>
      </c>
      <c r="AK1126" s="66" t="s">
        <v>62</v>
      </c>
      <c r="AL1126" s="66" t="s">
        <v>57</v>
      </c>
      <c r="AM1126" s="66" t="s">
        <v>63</v>
      </c>
      <c r="AN1126" s="63" t="str">
        <f t="shared" si="159"/>
        <v>Tlowitsis Tribe*</v>
      </c>
      <c r="AO1126" s="67" t="str">
        <f t="shared" si="160"/>
        <v>FALSE</v>
      </c>
      <c r="AP1126" s="67" t="str">
        <f t="shared" si="161"/>
        <v>FALSE</v>
      </c>
    </row>
    <row r="1127" spans="2:42" ht="30" x14ac:dyDescent="0.25">
      <c r="B1127" s="174">
        <v>50638</v>
      </c>
      <c r="C1127" s="6" t="str">
        <f t="shared" si="153"/>
        <v>Kyuquot (Ka:'yu:'k't'h'/Che:k:tles7et'h' First Nations)*</v>
      </c>
      <c r="D1127" s="4" t="s">
        <v>57</v>
      </c>
      <c r="E1127" s="5" t="s">
        <v>57</v>
      </c>
      <c r="F1127" s="5" t="s">
        <v>57</v>
      </c>
      <c r="G1127" s="5" t="s">
        <v>2549</v>
      </c>
      <c r="H1127" s="5" t="s">
        <v>2547</v>
      </c>
      <c r="I1127" s="299"/>
      <c r="J1127" s="346"/>
      <c r="K1127" s="346"/>
      <c r="L1127" s="346"/>
      <c r="M1127" s="347"/>
      <c r="N1127" s="1"/>
      <c r="O1127" s="2"/>
      <c r="P1127" s="194"/>
      <c r="Q1127" s="343" t="str">
        <f t="shared" si="154"/>
        <v/>
      </c>
      <c r="R1127" s="210" t="str">
        <f t="shared" si="155"/>
        <v/>
      </c>
      <c r="S1127" s="211" t="str">
        <f t="shared" si="156"/>
        <v/>
      </c>
      <c r="T1127" s="215"/>
      <c r="U1127" s="213">
        <f t="shared" si="157"/>
        <v>0</v>
      </c>
      <c r="V1127" s="217">
        <f t="shared" si="158"/>
        <v>0</v>
      </c>
      <c r="W1127" s="215"/>
      <c r="X1127" s="215"/>
      <c r="Y1127" s="213">
        <f>IF(AB1127="Y",COUNT(#REF!), "")</f>
        <v>0</v>
      </c>
      <c r="Z1127" s="32"/>
      <c r="AA1127" s="66" t="s">
        <v>1151</v>
      </c>
      <c r="AB1127" s="64" t="s">
        <v>59</v>
      </c>
      <c r="AC1127" s="68">
        <v>50.030573781999998</v>
      </c>
      <c r="AD1127" s="68">
        <v>-127.37823364</v>
      </c>
      <c r="AE1127" s="65" t="s">
        <v>1152</v>
      </c>
      <c r="AF1127" s="66">
        <v>50638</v>
      </c>
      <c r="AG1127" s="66" t="s">
        <v>61</v>
      </c>
      <c r="AH1127" s="66">
        <v>181</v>
      </c>
      <c r="AI1127" s="66">
        <v>53</v>
      </c>
      <c r="AJ1127" s="66" t="s">
        <v>57</v>
      </c>
      <c r="AK1127" s="66" t="s">
        <v>62</v>
      </c>
      <c r="AL1127" s="66" t="s">
        <v>62</v>
      </c>
      <c r="AM1127" s="66" t="s">
        <v>63</v>
      </c>
      <c r="AN1127" s="63" t="str">
        <f t="shared" si="159"/>
        <v>Kyuquot (Ka:'yu:'k't'h'/Che:k:tles7et'h' First Nations)*</v>
      </c>
      <c r="AO1127" s="67" t="str">
        <f t="shared" si="160"/>
        <v>FALSE</v>
      </c>
      <c r="AP1127" s="67" t="str">
        <f t="shared" si="161"/>
        <v>FALSE</v>
      </c>
    </row>
    <row r="1128" spans="2:42" x14ac:dyDescent="0.25">
      <c r="B1128" s="174">
        <v>50639</v>
      </c>
      <c r="C1128" s="6" t="str">
        <f t="shared" si="153"/>
        <v>Nuchatlaht*</v>
      </c>
      <c r="D1128" s="4" t="s">
        <v>57</v>
      </c>
      <c r="E1128" s="5" t="s">
        <v>57</v>
      </c>
      <c r="F1128" s="5" t="s">
        <v>57</v>
      </c>
      <c r="G1128" s="5" t="s">
        <v>2549</v>
      </c>
      <c r="H1128" s="5" t="s">
        <v>2547</v>
      </c>
      <c r="I1128" s="299"/>
      <c r="J1128" s="346"/>
      <c r="K1128" s="346"/>
      <c r="L1128" s="346"/>
      <c r="M1128" s="347"/>
      <c r="N1128" s="1"/>
      <c r="O1128" s="2"/>
      <c r="P1128" s="194"/>
      <c r="Q1128" s="343" t="str">
        <f t="shared" si="154"/>
        <v/>
      </c>
      <c r="R1128" s="210" t="str">
        <f t="shared" si="155"/>
        <v/>
      </c>
      <c r="S1128" s="211" t="str">
        <f t="shared" si="156"/>
        <v/>
      </c>
      <c r="T1128" s="215"/>
      <c r="U1128" s="213">
        <f t="shared" si="157"/>
        <v>0</v>
      </c>
      <c r="V1128" s="217">
        <f t="shared" si="158"/>
        <v>0</v>
      </c>
      <c r="W1128" s="215"/>
      <c r="X1128" s="215"/>
      <c r="Y1128" s="213">
        <f>IF(AB1128="Y",COUNT(#REF!), "")</f>
        <v>0</v>
      </c>
      <c r="Z1128" s="32"/>
      <c r="AA1128" s="64" t="s">
        <v>1528</v>
      </c>
      <c r="AB1128" s="64" t="s">
        <v>59</v>
      </c>
      <c r="AC1128" s="65">
        <v>49.990261631000003</v>
      </c>
      <c r="AD1128" s="65">
        <v>-126.94208303400001</v>
      </c>
      <c r="AE1128" s="65" t="s">
        <v>1529</v>
      </c>
      <c r="AF1128" s="64">
        <v>50639</v>
      </c>
      <c r="AG1128" s="64" t="s">
        <v>61</v>
      </c>
      <c r="AH1128" s="64">
        <v>23</v>
      </c>
      <c r="AI1128" s="64">
        <v>8</v>
      </c>
      <c r="AJ1128" s="64" t="s">
        <v>57</v>
      </c>
      <c r="AK1128" s="64" t="s">
        <v>62</v>
      </c>
      <c r="AL1128" s="66" t="s">
        <v>62</v>
      </c>
      <c r="AM1128" s="66" t="s">
        <v>63</v>
      </c>
      <c r="AN1128" s="63" t="str">
        <f t="shared" si="159"/>
        <v>Nuchatlaht*</v>
      </c>
      <c r="AO1128" s="67" t="str">
        <f t="shared" si="160"/>
        <v>FALSE</v>
      </c>
      <c r="AP1128" s="67" t="str">
        <f t="shared" si="161"/>
        <v>FALSE</v>
      </c>
    </row>
    <row r="1129" spans="2:42" x14ac:dyDescent="0.25">
      <c r="B1129" s="174">
        <v>50640</v>
      </c>
      <c r="C1129" s="6" t="str">
        <f t="shared" si="153"/>
        <v>Beecher Bay*</v>
      </c>
      <c r="D1129" s="4" t="s">
        <v>62</v>
      </c>
      <c r="E1129" s="5" t="s">
        <v>62</v>
      </c>
      <c r="F1129" s="5" t="s">
        <v>62</v>
      </c>
      <c r="G1129" s="5" t="s">
        <v>2559</v>
      </c>
      <c r="H1129" s="5" t="s">
        <v>2547</v>
      </c>
      <c r="I1129" s="299"/>
      <c r="J1129" s="346"/>
      <c r="K1129" s="346"/>
      <c r="L1129" s="346"/>
      <c r="M1129" s="347"/>
      <c r="N1129" s="1"/>
      <c r="O1129" s="2"/>
      <c r="P1129" s="194"/>
      <c r="Q1129" s="343" t="str">
        <f t="shared" si="154"/>
        <v/>
      </c>
      <c r="R1129" s="210" t="str">
        <f t="shared" si="155"/>
        <v/>
      </c>
      <c r="S1129" s="211" t="str">
        <f t="shared" si="156"/>
        <v/>
      </c>
      <c r="T1129" s="215"/>
      <c r="U1129" s="213">
        <f t="shared" si="157"/>
        <v>0</v>
      </c>
      <c r="V1129" s="217">
        <f t="shared" si="158"/>
        <v>0</v>
      </c>
      <c r="W1129" s="215"/>
      <c r="X1129" s="215"/>
      <c r="Y1129" s="213">
        <f>IF(AB1129="Y",COUNT(#REF!), "")</f>
        <v>0</v>
      </c>
      <c r="Z1129" s="32"/>
      <c r="AA1129" s="66" t="s">
        <v>218</v>
      </c>
      <c r="AB1129" s="64" t="s">
        <v>59</v>
      </c>
      <c r="AC1129" s="68">
        <v>48.337563766999999</v>
      </c>
      <c r="AD1129" s="68">
        <v>-123.60830199900001</v>
      </c>
      <c r="AE1129" s="65" t="s">
        <v>219</v>
      </c>
      <c r="AF1129" s="66">
        <v>50640</v>
      </c>
      <c r="AG1129" s="66" t="s">
        <v>61</v>
      </c>
      <c r="AH1129" s="66">
        <v>1348</v>
      </c>
      <c r="AI1129" s="66">
        <v>563</v>
      </c>
      <c r="AJ1129" s="66" t="s">
        <v>62</v>
      </c>
      <c r="AK1129" s="66" t="s">
        <v>57</v>
      </c>
      <c r="AL1129" s="66" t="s">
        <v>62</v>
      </c>
      <c r="AM1129" s="66" t="s">
        <v>63</v>
      </c>
      <c r="AN1129" s="63" t="str">
        <f t="shared" si="159"/>
        <v>Beecher Bay*</v>
      </c>
      <c r="AO1129" s="67" t="str">
        <f t="shared" si="160"/>
        <v>FALSE</v>
      </c>
      <c r="AP1129" s="67" t="str">
        <f t="shared" si="161"/>
        <v>FALSE</v>
      </c>
    </row>
    <row r="1130" spans="2:42" x14ac:dyDescent="0.25">
      <c r="B1130" s="174">
        <v>50641</v>
      </c>
      <c r="C1130" s="6" t="str">
        <f t="shared" si="153"/>
        <v>Chemainus (Stz'uminus First Nation)*</v>
      </c>
      <c r="D1130" s="4" t="s">
        <v>62</v>
      </c>
      <c r="E1130" s="5" t="s">
        <v>62</v>
      </c>
      <c r="F1130" s="5" t="s">
        <v>62</v>
      </c>
      <c r="G1130" s="5" t="s">
        <v>2558</v>
      </c>
      <c r="H1130" s="5" t="s">
        <v>2547</v>
      </c>
      <c r="I1130" s="299"/>
      <c r="J1130" s="346"/>
      <c r="K1130" s="346"/>
      <c r="L1130" s="346"/>
      <c r="M1130" s="347"/>
      <c r="N1130" s="1"/>
      <c r="O1130" s="2"/>
      <c r="P1130" s="194"/>
      <c r="Q1130" s="343" t="str">
        <f t="shared" si="154"/>
        <v/>
      </c>
      <c r="R1130" s="210" t="str">
        <f t="shared" si="155"/>
        <v/>
      </c>
      <c r="S1130" s="211" t="str">
        <f t="shared" si="156"/>
        <v/>
      </c>
      <c r="T1130" s="215"/>
      <c r="U1130" s="213">
        <f t="shared" si="157"/>
        <v>0</v>
      </c>
      <c r="V1130" s="217">
        <f t="shared" si="158"/>
        <v>0</v>
      </c>
      <c r="W1130" s="215"/>
      <c r="X1130" s="215"/>
      <c r="Y1130" s="213">
        <f>IF(AB1130="Y",COUNT(#REF!), "")</f>
        <v>0</v>
      </c>
      <c r="Z1130" s="32"/>
      <c r="AA1130" s="66" t="s">
        <v>455</v>
      </c>
      <c r="AB1130" s="64" t="s">
        <v>59</v>
      </c>
      <c r="AC1130" s="68">
        <v>48.993023934</v>
      </c>
      <c r="AD1130" s="68">
        <v>-123.77211133500001</v>
      </c>
      <c r="AE1130" s="65" t="s">
        <v>456</v>
      </c>
      <c r="AF1130" s="66">
        <v>50641</v>
      </c>
      <c r="AG1130" s="66" t="s">
        <v>61</v>
      </c>
      <c r="AH1130" s="66">
        <v>971</v>
      </c>
      <c r="AI1130" s="66">
        <v>316</v>
      </c>
      <c r="AJ1130" s="66" t="s">
        <v>62</v>
      </c>
      <c r="AK1130" s="66" t="s">
        <v>57</v>
      </c>
      <c r="AL1130" s="66" t="s">
        <v>57</v>
      </c>
      <c r="AM1130" s="66" t="s">
        <v>63</v>
      </c>
      <c r="AN1130" s="63" t="str">
        <f t="shared" si="159"/>
        <v>Chemainus (Stz'uminus First Nation)*</v>
      </c>
      <c r="AO1130" s="67" t="str">
        <f t="shared" si="160"/>
        <v>FALSE</v>
      </c>
      <c r="AP1130" s="67" t="str">
        <f t="shared" si="161"/>
        <v>FALSE</v>
      </c>
    </row>
    <row r="1131" spans="2:42" x14ac:dyDescent="0.25">
      <c r="B1131" s="174">
        <v>50642</v>
      </c>
      <c r="C1131" s="6" t="str">
        <f t="shared" si="153"/>
        <v>Cowichan*</v>
      </c>
      <c r="D1131" s="4" t="s">
        <v>62</v>
      </c>
      <c r="E1131" s="5" t="s">
        <v>62</v>
      </c>
      <c r="F1131" s="5" t="s">
        <v>62</v>
      </c>
      <c r="G1131" s="5" t="s">
        <v>2558</v>
      </c>
      <c r="H1131" s="5" t="s">
        <v>2547</v>
      </c>
      <c r="I1131" s="299"/>
      <c r="J1131" s="346"/>
      <c r="K1131" s="346"/>
      <c r="L1131" s="346"/>
      <c r="M1131" s="347"/>
      <c r="N1131" s="1"/>
      <c r="O1131" s="2"/>
      <c r="P1131" s="194"/>
      <c r="Q1131" s="343" t="str">
        <f t="shared" si="154"/>
        <v/>
      </c>
      <c r="R1131" s="210" t="str">
        <f t="shared" si="155"/>
        <v/>
      </c>
      <c r="S1131" s="211" t="str">
        <f t="shared" si="156"/>
        <v/>
      </c>
      <c r="T1131" s="215"/>
      <c r="U1131" s="213">
        <f t="shared" si="157"/>
        <v>0</v>
      </c>
      <c r="V1131" s="217">
        <f t="shared" si="158"/>
        <v>0</v>
      </c>
      <c r="W1131" s="215"/>
      <c r="X1131" s="215"/>
      <c r="Y1131" s="213">
        <f>IF(AB1131="Y",COUNT(#REF!), "")</f>
        <v>0</v>
      </c>
      <c r="Z1131" s="32"/>
      <c r="AA1131" s="64" t="s">
        <v>551</v>
      </c>
      <c r="AB1131" s="64" t="s">
        <v>59</v>
      </c>
      <c r="AC1131" s="65">
        <v>48.776217696000003</v>
      </c>
      <c r="AD1131" s="65">
        <v>-123.709288442</v>
      </c>
      <c r="AE1131" s="65" t="s">
        <v>554</v>
      </c>
      <c r="AF1131" s="64">
        <v>50642</v>
      </c>
      <c r="AG1131" s="64" t="s">
        <v>66</v>
      </c>
      <c r="AH1131" s="64">
        <v>13267</v>
      </c>
      <c r="AI1131" s="64">
        <v>6189</v>
      </c>
      <c r="AJ1131" s="64" t="s">
        <v>62</v>
      </c>
      <c r="AK1131" s="64" t="s">
        <v>57</v>
      </c>
      <c r="AL1131" s="66" t="s">
        <v>57</v>
      </c>
      <c r="AM1131" s="66" t="s">
        <v>63</v>
      </c>
      <c r="AN1131" s="63" t="str">
        <f t="shared" si="159"/>
        <v>Cowichan*</v>
      </c>
      <c r="AO1131" s="67" t="str">
        <f t="shared" si="160"/>
        <v>FALSE</v>
      </c>
      <c r="AP1131" s="67" t="str">
        <f t="shared" si="161"/>
        <v>FALSE</v>
      </c>
    </row>
    <row r="1132" spans="2:42" x14ac:dyDescent="0.25">
      <c r="B1132" s="174">
        <v>50643</v>
      </c>
      <c r="C1132" s="6" t="str">
        <f t="shared" si="153"/>
        <v>Lake Cowichan First Nation*</v>
      </c>
      <c r="D1132" s="4" t="s">
        <v>62</v>
      </c>
      <c r="E1132" s="5" t="s">
        <v>62</v>
      </c>
      <c r="F1132" s="5" t="s">
        <v>62</v>
      </c>
      <c r="G1132" s="5" t="s">
        <v>2558</v>
      </c>
      <c r="H1132" s="5" t="s">
        <v>2547</v>
      </c>
      <c r="I1132" s="299"/>
      <c r="J1132" s="346"/>
      <c r="K1132" s="346"/>
      <c r="L1132" s="346"/>
      <c r="M1132" s="347"/>
      <c r="N1132" s="1"/>
      <c r="O1132" s="2"/>
      <c r="P1132" s="194"/>
      <c r="Q1132" s="343" t="str">
        <f t="shared" si="154"/>
        <v/>
      </c>
      <c r="R1132" s="210" t="str">
        <f t="shared" si="155"/>
        <v/>
      </c>
      <c r="S1132" s="211" t="str">
        <f t="shared" si="156"/>
        <v/>
      </c>
      <c r="T1132" s="215"/>
      <c r="U1132" s="213">
        <f t="shared" si="157"/>
        <v>0</v>
      </c>
      <c r="V1132" s="217">
        <f t="shared" si="158"/>
        <v>0</v>
      </c>
      <c r="W1132" s="215"/>
      <c r="X1132" s="215"/>
      <c r="Y1132" s="213">
        <f>IF(AB1132="Y",COUNT(#REF!), "")</f>
        <v>0</v>
      </c>
      <c r="Z1132" s="32"/>
      <c r="AA1132" s="64" t="s">
        <v>1169</v>
      </c>
      <c r="AB1132" s="64" t="s">
        <v>59</v>
      </c>
      <c r="AC1132" s="65">
        <v>48.826049560000001</v>
      </c>
      <c r="AD1132" s="65">
        <v>-124.069746544</v>
      </c>
      <c r="AE1132" s="65" t="s">
        <v>1170</v>
      </c>
      <c r="AF1132" s="64">
        <v>50643</v>
      </c>
      <c r="AG1132" s="64" t="s">
        <v>61</v>
      </c>
      <c r="AH1132" s="64">
        <v>2864</v>
      </c>
      <c r="AI1132" s="64">
        <v>1388</v>
      </c>
      <c r="AJ1132" s="64" t="s">
        <v>62</v>
      </c>
      <c r="AK1132" s="64" t="s">
        <v>57</v>
      </c>
      <c r="AL1132" s="66" t="s">
        <v>57</v>
      </c>
      <c r="AM1132" s="66" t="s">
        <v>63</v>
      </c>
      <c r="AN1132" s="63" t="str">
        <f t="shared" si="159"/>
        <v>Lake Cowichan First Nation*</v>
      </c>
      <c r="AO1132" s="67" t="str">
        <f t="shared" si="160"/>
        <v>FALSE</v>
      </c>
      <c r="AP1132" s="67" t="str">
        <f t="shared" si="161"/>
        <v>FALSE</v>
      </c>
    </row>
    <row r="1133" spans="2:42" x14ac:dyDescent="0.25">
      <c r="B1133" s="174">
        <v>50644</v>
      </c>
      <c r="C1133" s="6" t="str">
        <f t="shared" si="153"/>
        <v>Esquimalt*</v>
      </c>
      <c r="D1133" s="4" t="s">
        <v>62</v>
      </c>
      <c r="E1133" s="5" t="s">
        <v>62</v>
      </c>
      <c r="F1133" s="5" t="s">
        <v>62</v>
      </c>
      <c r="G1133" s="5" t="s">
        <v>2559</v>
      </c>
      <c r="H1133" s="5" t="s">
        <v>2547</v>
      </c>
      <c r="I1133" s="299"/>
      <c r="J1133" s="346"/>
      <c r="K1133" s="346"/>
      <c r="L1133" s="346"/>
      <c r="M1133" s="347"/>
      <c r="N1133" s="1"/>
      <c r="O1133" s="2"/>
      <c r="P1133" s="194"/>
      <c r="Q1133" s="343" t="str">
        <f t="shared" si="154"/>
        <v/>
      </c>
      <c r="R1133" s="210" t="str">
        <f t="shared" si="155"/>
        <v/>
      </c>
      <c r="S1133" s="211" t="str">
        <f t="shared" si="156"/>
        <v/>
      </c>
      <c r="T1133" s="215"/>
      <c r="U1133" s="213">
        <f t="shared" si="157"/>
        <v>0</v>
      </c>
      <c r="V1133" s="217">
        <f t="shared" si="158"/>
        <v>0</v>
      </c>
      <c r="W1133" s="215"/>
      <c r="X1133" s="215"/>
      <c r="Y1133" s="213">
        <f>IF(AB1133="Y",COUNT(#REF!), "")</f>
        <v>0</v>
      </c>
      <c r="Z1133" s="32"/>
      <c r="AA1133" s="64" t="s">
        <v>739</v>
      </c>
      <c r="AB1133" s="64" t="s">
        <v>59</v>
      </c>
      <c r="AC1133" s="65">
        <v>48.444930034000002</v>
      </c>
      <c r="AD1133" s="65">
        <v>-123.43041592599999</v>
      </c>
      <c r="AE1133" s="65" t="s">
        <v>741</v>
      </c>
      <c r="AF1133" s="64">
        <v>50644</v>
      </c>
      <c r="AG1133" s="64" t="s">
        <v>61</v>
      </c>
      <c r="AH1133" s="64">
        <v>42282</v>
      </c>
      <c r="AI1133" s="64">
        <v>21677</v>
      </c>
      <c r="AJ1133" s="64" t="s">
        <v>62</v>
      </c>
      <c r="AK1133" s="64" t="s">
        <v>57</v>
      </c>
      <c r="AL1133" s="66" t="s">
        <v>57</v>
      </c>
      <c r="AM1133" s="66" t="s">
        <v>63</v>
      </c>
      <c r="AN1133" s="63" t="str">
        <f t="shared" si="159"/>
        <v>Esquimalt*</v>
      </c>
      <c r="AO1133" s="67" t="str">
        <f t="shared" si="160"/>
        <v>FALSE</v>
      </c>
      <c r="AP1133" s="67" t="str">
        <f t="shared" si="161"/>
        <v>FALSE</v>
      </c>
    </row>
    <row r="1134" spans="2:42" x14ac:dyDescent="0.25">
      <c r="B1134" s="174">
        <v>50645</v>
      </c>
      <c r="C1134" s="6" t="str">
        <f t="shared" si="153"/>
        <v>Halalt*</v>
      </c>
      <c r="D1134" s="4" t="s">
        <v>62</v>
      </c>
      <c r="E1134" s="5" t="s">
        <v>62</v>
      </c>
      <c r="F1134" s="5" t="s">
        <v>62</v>
      </c>
      <c r="G1134" s="5" t="s">
        <v>2558</v>
      </c>
      <c r="H1134" s="5" t="s">
        <v>2547</v>
      </c>
      <c r="I1134" s="299"/>
      <c r="J1134" s="346"/>
      <c r="K1134" s="346"/>
      <c r="L1134" s="346"/>
      <c r="M1134" s="347"/>
      <c r="N1134" s="1"/>
      <c r="O1134" s="2"/>
      <c r="P1134" s="194"/>
      <c r="Q1134" s="343" t="str">
        <f t="shared" si="154"/>
        <v/>
      </c>
      <c r="R1134" s="210" t="str">
        <f t="shared" si="155"/>
        <v/>
      </c>
      <c r="S1134" s="211" t="str">
        <f t="shared" si="156"/>
        <v/>
      </c>
      <c r="T1134" s="215"/>
      <c r="U1134" s="213">
        <f t="shared" si="157"/>
        <v>0</v>
      </c>
      <c r="V1134" s="217">
        <f t="shared" si="158"/>
        <v>0</v>
      </c>
      <c r="W1134" s="215"/>
      <c r="X1134" s="215"/>
      <c r="Y1134" s="213">
        <f>IF(AB1134="Y",COUNT(#REF!), "")</f>
        <v>0</v>
      </c>
      <c r="Z1134" s="32"/>
      <c r="AA1134" s="64" t="s">
        <v>919</v>
      </c>
      <c r="AB1134" s="64" t="s">
        <v>59</v>
      </c>
      <c r="AC1134" s="65">
        <v>48.873995041999997</v>
      </c>
      <c r="AD1134" s="65">
        <v>-123.696124543</v>
      </c>
      <c r="AE1134" s="65" t="s">
        <v>920</v>
      </c>
      <c r="AF1134" s="64">
        <v>50645</v>
      </c>
      <c r="AG1134" s="64" t="s">
        <v>61</v>
      </c>
      <c r="AH1134" s="64">
        <v>712</v>
      </c>
      <c r="AI1134" s="64">
        <v>273</v>
      </c>
      <c r="AJ1134" s="64" t="s">
        <v>62</v>
      </c>
      <c r="AK1134" s="64" t="s">
        <v>57</v>
      </c>
      <c r="AL1134" s="66" t="s">
        <v>57</v>
      </c>
      <c r="AM1134" s="66" t="s">
        <v>63</v>
      </c>
      <c r="AN1134" s="63" t="str">
        <f t="shared" si="159"/>
        <v>Halalt*</v>
      </c>
      <c r="AO1134" s="67" t="str">
        <f t="shared" si="160"/>
        <v>FALSE</v>
      </c>
      <c r="AP1134" s="67" t="str">
        <f t="shared" si="161"/>
        <v>FALSE</v>
      </c>
    </row>
    <row r="1135" spans="2:42" x14ac:dyDescent="0.25">
      <c r="B1135" s="174">
        <v>50646</v>
      </c>
      <c r="C1135" s="6" t="str">
        <f t="shared" si="153"/>
        <v>Lyackson*</v>
      </c>
      <c r="D1135" s="4" t="s">
        <v>57</v>
      </c>
      <c r="E1135" s="5" t="s">
        <v>57</v>
      </c>
      <c r="F1135" s="5" t="s">
        <v>62</v>
      </c>
      <c r="G1135" s="5" t="s">
        <v>2558</v>
      </c>
      <c r="H1135" s="5" t="s">
        <v>2547</v>
      </c>
      <c r="I1135" s="299"/>
      <c r="J1135" s="346"/>
      <c r="K1135" s="346"/>
      <c r="L1135" s="346"/>
      <c r="M1135" s="347"/>
      <c r="N1135" s="1"/>
      <c r="O1135" s="2"/>
      <c r="P1135" s="194"/>
      <c r="Q1135" s="343" t="str">
        <f t="shared" si="154"/>
        <v/>
      </c>
      <c r="R1135" s="210" t="str">
        <f t="shared" si="155"/>
        <v/>
      </c>
      <c r="S1135" s="211" t="str">
        <f t="shared" si="156"/>
        <v/>
      </c>
      <c r="T1135" s="215"/>
      <c r="U1135" s="213">
        <f t="shared" si="157"/>
        <v>0</v>
      </c>
      <c r="V1135" s="217">
        <f t="shared" si="158"/>
        <v>0</v>
      </c>
      <c r="W1135" s="215"/>
      <c r="X1135" s="215"/>
      <c r="Y1135" s="213">
        <f>IF(AB1135="Y",COUNT(#REF!), "")</f>
        <v>0</v>
      </c>
      <c r="Z1135" s="32"/>
      <c r="AA1135" s="64" t="s">
        <v>1264</v>
      </c>
      <c r="AB1135" s="64" t="s">
        <v>59</v>
      </c>
      <c r="AC1135" s="65">
        <v>49.042106631000003</v>
      </c>
      <c r="AD1135" s="65">
        <v>-123.643271134</v>
      </c>
      <c r="AE1135" s="65" t="s">
        <v>1265</v>
      </c>
      <c r="AF1135" s="64">
        <v>50646</v>
      </c>
      <c r="AG1135" s="64" t="s">
        <v>61</v>
      </c>
      <c r="AH1135" s="64"/>
      <c r="AI1135" s="64"/>
      <c r="AJ1135" s="64" t="s">
        <v>57</v>
      </c>
      <c r="AK1135" s="64" t="s">
        <v>57</v>
      </c>
      <c r="AL1135" s="66" t="s">
        <v>62</v>
      </c>
      <c r="AM1135" s="66" t="s">
        <v>63</v>
      </c>
      <c r="AN1135" s="63" t="str">
        <f t="shared" si="159"/>
        <v>Lyackson*</v>
      </c>
      <c r="AO1135" s="67" t="str">
        <f t="shared" si="160"/>
        <v>FALSE</v>
      </c>
      <c r="AP1135" s="67" t="str">
        <f t="shared" si="161"/>
        <v>FALSE</v>
      </c>
    </row>
    <row r="1136" spans="2:42" x14ac:dyDescent="0.25">
      <c r="B1136" s="174">
        <v>50647</v>
      </c>
      <c r="C1136" s="6" t="str">
        <f t="shared" si="153"/>
        <v>Malahat Nation*</v>
      </c>
      <c r="D1136" s="4" t="s">
        <v>62</v>
      </c>
      <c r="E1136" s="5" t="s">
        <v>62</v>
      </c>
      <c r="F1136" s="5" t="s">
        <v>62</v>
      </c>
      <c r="G1136" s="5" t="s">
        <v>2558</v>
      </c>
      <c r="H1136" s="5" t="s">
        <v>2547</v>
      </c>
      <c r="I1136" s="299"/>
      <c r="J1136" s="346"/>
      <c r="K1136" s="346"/>
      <c r="L1136" s="346"/>
      <c r="M1136" s="347"/>
      <c r="N1136" s="1"/>
      <c r="O1136" s="2"/>
      <c r="P1136" s="194"/>
      <c r="Q1136" s="343" t="str">
        <f t="shared" si="154"/>
        <v/>
      </c>
      <c r="R1136" s="210" t="str">
        <f t="shared" si="155"/>
        <v/>
      </c>
      <c r="S1136" s="211" t="str">
        <f t="shared" si="156"/>
        <v/>
      </c>
      <c r="T1136" s="215"/>
      <c r="U1136" s="213">
        <f t="shared" si="157"/>
        <v>0</v>
      </c>
      <c r="V1136" s="217">
        <f t="shared" si="158"/>
        <v>0</v>
      </c>
      <c r="W1136" s="215"/>
      <c r="X1136" s="215"/>
      <c r="Y1136" s="213">
        <f>IF(AB1136="Y",COUNT(#REF!), "")</f>
        <v>0</v>
      </c>
      <c r="Z1136" s="32"/>
      <c r="AA1136" s="64" t="s">
        <v>1288</v>
      </c>
      <c r="AB1136" s="64" t="s">
        <v>59</v>
      </c>
      <c r="AC1136" s="65">
        <v>48.613672616000002</v>
      </c>
      <c r="AD1136" s="65">
        <v>-123.52041290699999</v>
      </c>
      <c r="AE1136" s="65" t="s">
        <v>1289</v>
      </c>
      <c r="AF1136" s="64">
        <v>50647</v>
      </c>
      <c r="AG1136" s="64" t="s">
        <v>61</v>
      </c>
      <c r="AH1136" s="64">
        <v>2278</v>
      </c>
      <c r="AI1136" s="64">
        <v>895</v>
      </c>
      <c r="AJ1136" s="64" t="s">
        <v>62</v>
      </c>
      <c r="AK1136" s="64" t="s">
        <v>57</v>
      </c>
      <c r="AL1136" s="66" t="s">
        <v>62</v>
      </c>
      <c r="AM1136" s="66" t="s">
        <v>63</v>
      </c>
      <c r="AN1136" s="63" t="str">
        <f t="shared" si="159"/>
        <v>Malahat Nation*</v>
      </c>
      <c r="AO1136" s="67" t="str">
        <f t="shared" si="160"/>
        <v>FALSE</v>
      </c>
      <c r="AP1136" s="67" t="str">
        <f t="shared" si="161"/>
        <v>FALSE</v>
      </c>
    </row>
    <row r="1137" spans="2:42" x14ac:dyDescent="0.25">
      <c r="B1137" s="174">
        <v>50648</v>
      </c>
      <c r="C1137" s="6" t="str">
        <f t="shared" si="153"/>
        <v>Snuneymuxw First Nation*</v>
      </c>
      <c r="D1137" s="4" t="s">
        <v>62</v>
      </c>
      <c r="E1137" s="5" t="s">
        <v>62</v>
      </c>
      <c r="F1137" s="5" t="s">
        <v>62</v>
      </c>
      <c r="G1137" s="5" t="s">
        <v>2560</v>
      </c>
      <c r="H1137" s="5" t="s">
        <v>2547</v>
      </c>
      <c r="I1137" s="299"/>
      <c r="J1137" s="346"/>
      <c r="K1137" s="346"/>
      <c r="L1137" s="346"/>
      <c r="M1137" s="347"/>
      <c r="N1137" s="1"/>
      <c r="O1137" s="2"/>
      <c r="P1137" s="194"/>
      <c r="Q1137" s="343" t="str">
        <f t="shared" si="154"/>
        <v/>
      </c>
      <c r="R1137" s="210" t="str">
        <f t="shared" si="155"/>
        <v/>
      </c>
      <c r="S1137" s="211" t="str">
        <f t="shared" si="156"/>
        <v/>
      </c>
      <c r="T1137" s="215"/>
      <c r="U1137" s="213">
        <f t="shared" si="157"/>
        <v>0</v>
      </c>
      <c r="V1137" s="217">
        <f t="shared" si="158"/>
        <v>0</v>
      </c>
      <c r="W1137" s="215"/>
      <c r="X1137" s="215"/>
      <c r="Y1137" s="213">
        <f>IF(AB1137="Y",COUNT(#REF!), "")</f>
        <v>0</v>
      </c>
      <c r="Z1137" s="32"/>
      <c r="AA1137" s="66" t="s">
        <v>2010</v>
      </c>
      <c r="AB1137" s="64" t="s">
        <v>59</v>
      </c>
      <c r="AC1137" s="68">
        <v>49.151667089999997</v>
      </c>
      <c r="AD1137" s="68">
        <v>-123.930277307</v>
      </c>
      <c r="AE1137" s="65" t="s">
        <v>2011</v>
      </c>
      <c r="AF1137" s="66">
        <v>50648</v>
      </c>
      <c r="AG1137" s="66" t="s">
        <v>61</v>
      </c>
      <c r="AH1137" s="66">
        <v>1551</v>
      </c>
      <c r="AI1137" s="66">
        <v>760</v>
      </c>
      <c r="AJ1137" s="66" t="s">
        <v>62</v>
      </c>
      <c r="AK1137" s="66" t="s">
        <v>57</v>
      </c>
      <c r="AL1137" s="66" t="s">
        <v>62</v>
      </c>
      <c r="AM1137" s="66" t="s">
        <v>63</v>
      </c>
      <c r="AN1137" s="63" t="str">
        <f t="shared" si="159"/>
        <v>Snuneymuxw First Nation*</v>
      </c>
      <c r="AO1137" s="67" t="str">
        <f t="shared" si="160"/>
        <v>FALSE</v>
      </c>
      <c r="AP1137" s="67" t="str">
        <f t="shared" si="161"/>
        <v>FALSE</v>
      </c>
    </row>
    <row r="1138" spans="2:42" x14ac:dyDescent="0.25">
      <c r="B1138" s="174">
        <v>50649</v>
      </c>
      <c r="C1138" s="6" t="str">
        <f t="shared" si="153"/>
        <v>Nanoose First Nation*</v>
      </c>
      <c r="D1138" s="4" t="s">
        <v>62</v>
      </c>
      <c r="E1138" s="5" t="s">
        <v>62</v>
      </c>
      <c r="F1138" s="5" t="s">
        <v>62</v>
      </c>
      <c r="G1138" s="5" t="s">
        <v>2560</v>
      </c>
      <c r="H1138" s="5" t="s">
        <v>2547</v>
      </c>
      <c r="I1138" s="299"/>
      <c r="J1138" s="346"/>
      <c r="K1138" s="346"/>
      <c r="L1138" s="346"/>
      <c r="M1138" s="347"/>
      <c r="N1138" s="1"/>
      <c r="O1138" s="2"/>
      <c r="P1138" s="194"/>
      <c r="Q1138" s="343" t="str">
        <f t="shared" si="154"/>
        <v/>
      </c>
      <c r="R1138" s="210" t="str">
        <f t="shared" si="155"/>
        <v/>
      </c>
      <c r="S1138" s="211" t="str">
        <f t="shared" si="156"/>
        <v/>
      </c>
      <c r="T1138" s="215"/>
      <c r="U1138" s="213">
        <f t="shared" si="157"/>
        <v>0</v>
      </c>
      <c r="V1138" s="217">
        <f t="shared" si="158"/>
        <v>0</v>
      </c>
      <c r="W1138" s="215"/>
      <c r="X1138" s="215"/>
      <c r="Y1138" s="213">
        <f>IF(AB1138="Y",COUNT(#REF!), "")</f>
        <v>0</v>
      </c>
      <c r="Z1138" s="32"/>
      <c r="AA1138" s="64" t="s">
        <v>1458</v>
      </c>
      <c r="AB1138" s="64" t="s">
        <v>59</v>
      </c>
      <c r="AC1138" s="65">
        <v>49.252999981000002</v>
      </c>
      <c r="AD1138" s="65">
        <v>-124.13003184199999</v>
      </c>
      <c r="AE1138" s="65" t="s">
        <v>1459</v>
      </c>
      <c r="AF1138" s="64">
        <v>50649</v>
      </c>
      <c r="AG1138" s="64" t="s">
        <v>61</v>
      </c>
      <c r="AH1138" s="64">
        <v>1996</v>
      </c>
      <c r="AI1138" s="64">
        <v>914</v>
      </c>
      <c r="AJ1138" s="64" t="s">
        <v>62</v>
      </c>
      <c r="AK1138" s="64" t="s">
        <v>57</v>
      </c>
      <c r="AL1138" s="66" t="s">
        <v>57</v>
      </c>
      <c r="AM1138" s="66" t="s">
        <v>63</v>
      </c>
      <c r="AN1138" s="63" t="str">
        <f t="shared" si="159"/>
        <v>Nanoose First Nation*</v>
      </c>
      <c r="AO1138" s="67" t="str">
        <f t="shared" si="160"/>
        <v>FALSE</v>
      </c>
      <c r="AP1138" s="67" t="str">
        <f t="shared" si="161"/>
        <v>FALSE</v>
      </c>
    </row>
    <row r="1139" spans="2:42" x14ac:dyDescent="0.25">
      <c r="B1139" s="174">
        <v>50650</v>
      </c>
      <c r="C1139" s="6" t="str">
        <f t="shared" si="153"/>
        <v>Penelakut (Penelakut Tribe)*</v>
      </c>
      <c r="D1139" s="4" t="s">
        <v>62</v>
      </c>
      <c r="E1139" s="5" t="s">
        <v>62</v>
      </c>
      <c r="F1139" s="5" t="s">
        <v>62</v>
      </c>
      <c r="G1139" s="5" t="s">
        <v>2558</v>
      </c>
      <c r="H1139" s="5" t="s">
        <v>2547</v>
      </c>
      <c r="I1139" s="299"/>
      <c r="J1139" s="346"/>
      <c r="K1139" s="346"/>
      <c r="L1139" s="346"/>
      <c r="M1139" s="347"/>
      <c r="N1139" s="1"/>
      <c r="O1139" s="2"/>
      <c r="P1139" s="194"/>
      <c r="Q1139" s="343" t="str">
        <f t="shared" si="154"/>
        <v/>
      </c>
      <c r="R1139" s="210" t="str">
        <f t="shared" si="155"/>
        <v/>
      </c>
      <c r="S1139" s="211" t="str">
        <f t="shared" si="156"/>
        <v/>
      </c>
      <c r="T1139" s="215"/>
      <c r="U1139" s="213">
        <f t="shared" si="157"/>
        <v>0</v>
      </c>
      <c r="V1139" s="217">
        <f t="shared" si="158"/>
        <v>0</v>
      </c>
      <c r="W1139" s="215"/>
      <c r="X1139" s="215"/>
      <c r="Y1139" s="213">
        <f>IF(AB1139="Y",COUNT(#REF!), "")</f>
        <v>0</v>
      </c>
      <c r="Z1139" s="32"/>
      <c r="AA1139" s="64" t="s">
        <v>1626</v>
      </c>
      <c r="AB1139" s="64" t="s">
        <v>59</v>
      </c>
      <c r="AC1139" s="65">
        <v>48.971491630000003</v>
      </c>
      <c r="AD1139" s="65">
        <v>-123.65839377499999</v>
      </c>
      <c r="AE1139" s="65" t="s">
        <v>1627</v>
      </c>
      <c r="AF1139" s="64">
        <v>50650</v>
      </c>
      <c r="AG1139" s="64" t="s">
        <v>61</v>
      </c>
      <c r="AH1139" s="64">
        <v>724</v>
      </c>
      <c r="AI1139" s="64">
        <v>348</v>
      </c>
      <c r="AJ1139" s="64" t="s">
        <v>57</v>
      </c>
      <c r="AK1139" s="64" t="s">
        <v>57</v>
      </c>
      <c r="AL1139" s="66" t="s">
        <v>62</v>
      </c>
      <c r="AM1139" s="66" t="s">
        <v>63</v>
      </c>
      <c r="AN1139" s="63" t="str">
        <f t="shared" si="159"/>
        <v>Penelakut (Penelakut Tribe)*</v>
      </c>
      <c r="AO1139" s="67" t="str">
        <f t="shared" si="160"/>
        <v>FALSE</v>
      </c>
      <c r="AP1139" s="67" t="str">
        <f t="shared" si="161"/>
        <v>FALSE</v>
      </c>
    </row>
    <row r="1140" spans="2:42" x14ac:dyDescent="0.25">
      <c r="B1140" s="174">
        <v>50651</v>
      </c>
      <c r="C1140" s="6" t="str">
        <f t="shared" si="153"/>
        <v>Qualicum First Nation*</v>
      </c>
      <c r="D1140" s="4" t="s">
        <v>62</v>
      </c>
      <c r="E1140" s="5" t="s">
        <v>62</v>
      </c>
      <c r="F1140" s="5" t="s">
        <v>62</v>
      </c>
      <c r="G1140" s="5" t="s">
        <v>2560</v>
      </c>
      <c r="H1140" s="5" t="s">
        <v>2547</v>
      </c>
      <c r="I1140" s="299"/>
      <c r="J1140" s="346"/>
      <c r="K1140" s="346"/>
      <c r="L1140" s="346"/>
      <c r="M1140" s="347"/>
      <c r="N1140" s="1"/>
      <c r="O1140" s="2"/>
      <c r="P1140" s="194"/>
      <c r="Q1140" s="343" t="str">
        <f t="shared" si="154"/>
        <v/>
      </c>
      <c r="R1140" s="210" t="str">
        <f t="shared" si="155"/>
        <v/>
      </c>
      <c r="S1140" s="211" t="str">
        <f t="shared" si="156"/>
        <v/>
      </c>
      <c r="T1140" s="215"/>
      <c r="U1140" s="213">
        <f t="shared" si="157"/>
        <v>0</v>
      </c>
      <c r="V1140" s="217">
        <f t="shared" si="158"/>
        <v>0</v>
      </c>
      <c r="W1140" s="215"/>
      <c r="X1140" s="215"/>
      <c r="Y1140" s="213">
        <f>IF(AB1140="Y",COUNT(#REF!), "")</f>
        <v>0</v>
      </c>
      <c r="Z1140" s="32"/>
      <c r="AA1140" s="64" t="s">
        <v>1724</v>
      </c>
      <c r="AB1140" s="64" t="s">
        <v>59</v>
      </c>
      <c r="AC1140" s="65">
        <v>49.394389896</v>
      </c>
      <c r="AD1140" s="65">
        <v>-124.61630108</v>
      </c>
      <c r="AE1140" s="65" t="s">
        <v>1725</v>
      </c>
      <c r="AF1140" s="64">
        <v>50651</v>
      </c>
      <c r="AG1140" s="64" t="s">
        <v>61</v>
      </c>
      <c r="AH1140" s="64">
        <v>1027</v>
      </c>
      <c r="AI1140" s="64">
        <v>593</v>
      </c>
      <c r="AJ1140" s="64" t="s">
        <v>62</v>
      </c>
      <c r="AK1140" s="64" t="s">
        <v>57</v>
      </c>
      <c r="AL1140" s="66" t="s">
        <v>62</v>
      </c>
      <c r="AM1140" s="66" t="s">
        <v>63</v>
      </c>
      <c r="AN1140" s="63" t="str">
        <f t="shared" si="159"/>
        <v>Qualicum First Nation*</v>
      </c>
      <c r="AO1140" s="67" t="str">
        <f t="shared" si="160"/>
        <v>FALSE</v>
      </c>
      <c r="AP1140" s="67" t="str">
        <f t="shared" si="161"/>
        <v>FALSE</v>
      </c>
    </row>
    <row r="1141" spans="2:42" x14ac:dyDescent="0.25">
      <c r="B1141" s="174">
        <v>50652</v>
      </c>
      <c r="C1141" s="6" t="str">
        <f t="shared" si="153"/>
        <v>Pauquachin*</v>
      </c>
      <c r="D1141" s="4" t="s">
        <v>62</v>
      </c>
      <c r="E1141" s="5" t="s">
        <v>62</v>
      </c>
      <c r="F1141" s="5" t="s">
        <v>62</v>
      </c>
      <c r="G1141" s="5" t="s">
        <v>2559</v>
      </c>
      <c r="H1141" s="5" t="s">
        <v>2547</v>
      </c>
      <c r="I1141" s="299"/>
      <c r="J1141" s="346"/>
      <c r="K1141" s="346"/>
      <c r="L1141" s="346"/>
      <c r="M1141" s="347"/>
      <c r="N1141" s="1"/>
      <c r="O1141" s="2"/>
      <c r="P1141" s="194"/>
      <c r="Q1141" s="343" t="str">
        <f t="shared" si="154"/>
        <v/>
      </c>
      <c r="R1141" s="210" t="str">
        <f t="shared" si="155"/>
        <v/>
      </c>
      <c r="S1141" s="211" t="str">
        <f t="shared" si="156"/>
        <v/>
      </c>
      <c r="T1141" s="215"/>
      <c r="U1141" s="213">
        <f t="shared" si="157"/>
        <v>0</v>
      </c>
      <c r="V1141" s="217">
        <f t="shared" si="158"/>
        <v>0</v>
      </c>
      <c r="W1141" s="215"/>
      <c r="X1141" s="215"/>
      <c r="Y1141" s="213">
        <f>IF(AB1141="Y",COUNT(#REF!), "")</f>
        <v>0</v>
      </c>
      <c r="Z1141" s="32"/>
      <c r="AA1141" s="66" t="s">
        <v>1612</v>
      </c>
      <c r="AB1141" s="66" t="s">
        <v>59</v>
      </c>
      <c r="AC1141" s="68">
        <v>48.627153456000002</v>
      </c>
      <c r="AD1141" s="68">
        <v>-123.458456922</v>
      </c>
      <c r="AE1141" s="65" t="s">
        <v>1613</v>
      </c>
      <c r="AF1141" s="66">
        <v>50652</v>
      </c>
      <c r="AG1141" s="66" t="s">
        <v>368</v>
      </c>
      <c r="AH1141" s="66">
        <v>1713</v>
      </c>
      <c r="AI1141" s="66">
        <v>710</v>
      </c>
      <c r="AJ1141" s="66" t="s">
        <v>62</v>
      </c>
      <c r="AK1141" s="66" t="s">
        <v>57</v>
      </c>
      <c r="AL1141" s="66" t="s">
        <v>62</v>
      </c>
      <c r="AM1141" s="66" t="s">
        <v>63</v>
      </c>
      <c r="AN1141" s="63" t="str">
        <f t="shared" si="159"/>
        <v>Pauquachin*</v>
      </c>
      <c r="AO1141" s="67" t="str">
        <f t="shared" si="160"/>
        <v>FALSE</v>
      </c>
      <c r="AP1141" s="67" t="str">
        <f t="shared" si="161"/>
        <v>FALSE</v>
      </c>
    </row>
    <row r="1142" spans="2:42" x14ac:dyDescent="0.25">
      <c r="B1142" s="174">
        <v>50653</v>
      </c>
      <c r="C1142" s="6" t="str">
        <f t="shared" si="153"/>
        <v>Tsartlip*</v>
      </c>
      <c r="D1142" s="4" t="s">
        <v>62</v>
      </c>
      <c r="E1142" s="5" t="s">
        <v>62</v>
      </c>
      <c r="F1142" s="5" t="s">
        <v>62</v>
      </c>
      <c r="G1142" s="5" t="s">
        <v>2559</v>
      </c>
      <c r="H1142" s="5" t="s">
        <v>2547</v>
      </c>
      <c r="I1142" s="299"/>
      <c r="J1142" s="346"/>
      <c r="K1142" s="346"/>
      <c r="L1142" s="346"/>
      <c r="M1142" s="347"/>
      <c r="N1142" s="1"/>
      <c r="O1142" s="2"/>
      <c r="P1142" s="194"/>
      <c r="Q1142" s="343" t="str">
        <f t="shared" si="154"/>
        <v/>
      </c>
      <c r="R1142" s="210" t="str">
        <f t="shared" si="155"/>
        <v/>
      </c>
      <c r="S1142" s="211" t="str">
        <f t="shared" si="156"/>
        <v/>
      </c>
      <c r="T1142" s="215"/>
      <c r="U1142" s="213">
        <f t="shared" si="157"/>
        <v>0</v>
      </c>
      <c r="V1142" s="217">
        <f t="shared" si="158"/>
        <v>0</v>
      </c>
      <c r="W1142" s="215"/>
      <c r="X1142" s="215"/>
      <c r="Y1142" s="213">
        <f>IF(AB1142="Y",COUNT(#REF!), "")</f>
        <v>0</v>
      </c>
      <c r="Z1142" s="32"/>
      <c r="AA1142" s="66" t="s">
        <v>2236</v>
      </c>
      <c r="AB1142" s="64" t="s">
        <v>59</v>
      </c>
      <c r="AC1142" s="68">
        <v>48.581272331000001</v>
      </c>
      <c r="AD1142" s="68">
        <v>-123.467466399</v>
      </c>
      <c r="AE1142" s="65" t="s">
        <v>2237</v>
      </c>
      <c r="AF1142" s="66">
        <v>50653</v>
      </c>
      <c r="AG1142" s="66" t="s">
        <v>61</v>
      </c>
      <c r="AH1142" s="66">
        <v>7409</v>
      </c>
      <c r="AI1142" s="66">
        <v>3123</v>
      </c>
      <c r="AJ1142" s="66" t="s">
        <v>62</v>
      </c>
      <c r="AK1142" s="66" t="s">
        <v>57</v>
      </c>
      <c r="AL1142" s="66" t="s">
        <v>57</v>
      </c>
      <c r="AM1142" s="66" t="s">
        <v>63</v>
      </c>
      <c r="AN1142" s="63" t="str">
        <f t="shared" si="159"/>
        <v>Tsartlip*</v>
      </c>
      <c r="AO1142" s="67" t="str">
        <f t="shared" si="160"/>
        <v>FALSE</v>
      </c>
      <c r="AP1142" s="67" t="str">
        <f t="shared" si="161"/>
        <v>FALSE</v>
      </c>
    </row>
    <row r="1143" spans="2:42" x14ac:dyDescent="0.25">
      <c r="B1143" s="174">
        <v>50654</v>
      </c>
      <c r="C1143" s="6" t="str">
        <f t="shared" si="153"/>
        <v>Tsawout First Nation*</v>
      </c>
      <c r="D1143" s="4" t="s">
        <v>62</v>
      </c>
      <c r="E1143" s="5" t="s">
        <v>62</v>
      </c>
      <c r="F1143" s="5" t="s">
        <v>62</v>
      </c>
      <c r="G1143" s="5" t="s">
        <v>2559</v>
      </c>
      <c r="H1143" s="5" t="s">
        <v>2547</v>
      </c>
      <c r="I1143" s="299"/>
      <c r="J1143" s="346"/>
      <c r="K1143" s="346"/>
      <c r="L1143" s="346"/>
      <c r="M1143" s="347"/>
      <c r="N1143" s="1"/>
      <c r="O1143" s="2"/>
      <c r="P1143" s="194"/>
      <c r="Q1143" s="343" t="str">
        <f t="shared" si="154"/>
        <v/>
      </c>
      <c r="R1143" s="210" t="str">
        <f t="shared" si="155"/>
        <v/>
      </c>
      <c r="S1143" s="211" t="str">
        <f t="shared" si="156"/>
        <v/>
      </c>
      <c r="T1143" s="215"/>
      <c r="U1143" s="213">
        <f t="shared" si="157"/>
        <v>0</v>
      </c>
      <c r="V1143" s="217">
        <f t="shared" si="158"/>
        <v>0</v>
      </c>
      <c r="W1143" s="215"/>
      <c r="X1143" s="215"/>
      <c r="Y1143" s="213">
        <f>IF(AB1143="Y",COUNT(#REF!), "")</f>
        <v>0</v>
      </c>
      <c r="Z1143" s="32"/>
      <c r="AA1143" s="66" t="s">
        <v>2240</v>
      </c>
      <c r="AB1143" s="64" t="s">
        <v>59</v>
      </c>
      <c r="AC1143" s="68">
        <v>48.591982999999999</v>
      </c>
      <c r="AD1143" s="68">
        <v>-123.39068</v>
      </c>
      <c r="AE1143" s="65" t="s">
        <v>2241</v>
      </c>
      <c r="AF1143" s="66">
        <v>50654</v>
      </c>
      <c r="AG1143" s="66" t="s">
        <v>368</v>
      </c>
      <c r="AH1143" s="66">
        <v>9159</v>
      </c>
      <c r="AI1143" s="66">
        <v>3979</v>
      </c>
      <c r="AJ1143" s="66" t="s">
        <v>62</v>
      </c>
      <c r="AK1143" s="66" t="s">
        <v>57</v>
      </c>
      <c r="AL1143" s="66" t="s">
        <v>62</v>
      </c>
      <c r="AM1143" s="66" t="s">
        <v>63</v>
      </c>
      <c r="AN1143" s="63" t="str">
        <f t="shared" si="159"/>
        <v>Tsawout First Nation*</v>
      </c>
      <c r="AO1143" s="67" t="str">
        <f t="shared" si="160"/>
        <v>FALSE</v>
      </c>
      <c r="AP1143" s="67" t="str">
        <f t="shared" si="161"/>
        <v>FALSE</v>
      </c>
    </row>
    <row r="1144" spans="2:42" x14ac:dyDescent="0.25">
      <c r="B1144" s="174">
        <v>50655</v>
      </c>
      <c r="C1144" s="6" t="str">
        <f t="shared" si="153"/>
        <v>Tseycum*</v>
      </c>
      <c r="D1144" s="4" t="s">
        <v>62</v>
      </c>
      <c r="E1144" s="5" t="s">
        <v>62</v>
      </c>
      <c r="F1144" s="5" t="s">
        <v>62</v>
      </c>
      <c r="G1144" s="5" t="s">
        <v>2559</v>
      </c>
      <c r="H1144" s="5" t="s">
        <v>2547</v>
      </c>
      <c r="I1144" s="299"/>
      <c r="J1144" s="346"/>
      <c r="K1144" s="346"/>
      <c r="L1144" s="346"/>
      <c r="M1144" s="347"/>
      <c r="N1144" s="1"/>
      <c r="O1144" s="2"/>
      <c r="P1144" s="194"/>
      <c r="Q1144" s="343" t="str">
        <f t="shared" si="154"/>
        <v/>
      </c>
      <c r="R1144" s="210" t="str">
        <f t="shared" si="155"/>
        <v/>
      </c>
      <c r="S1144" s="211" t="str">
        <f t="shared" si="156"/>
        <v/>
      </c>
      <c r="T1144" s="215"/>
      <c r="U1144" s="213">
        <f t="shared" si="157"/>
        <v>0</v>
      </c>
      <c r="V1144" s="217">
        <f t="shared" si="158"/>
        <v>0</v>
      </c>
      <c r="W1144" s="215"/>
      <c r="X1144" s="215"/>
      <c r="Y1144" s="213">
        <f>IF(AB1144="Y",COUNT(#REF!), "")</f>
        <v>0</v>
      </c>
      <c r="Z1144" s="32"/>
      <c r="AA1144" s="64" t="s">
        <v>2250</v>
      </c>
      <c r="AB1144" s="64" t="s">
        <v>59</v>
      </c>
      <c r="AC1144" s="65">
        <v>48.666039486000003</v>
      </c>
      <c r="AD1144" s="65">
        <v>-123.451344362</v>
      </c>
      <c r="AE1144" s="65" t="s">
        <v>2251</v>
      </c>
      <c r="AF1144" s="64">
        <v>50655</v>
      </c>
      <c r="AG1144" s="64" t="s">
        <v>61</v>
      </c>
      <c r="AH1144" s="64">
        <v>2946</v>
      </c>
      <c r="AI1144" s="64">
        <v>1364</v>
      </c>
      <c r="AJ1144" s="64" t="s">
        <v>62</v>
      </c>
      <c r="AK1144" s="64" t="s">
        <v>57</v>
      </c>
      <c r="AL1144" s="66" t="s">
        <v>57</v>
      </c>
      <c r="AM1144" s="66" t="s">
        <v>63</v>
      </c>
      <c r="AN1144" s="63" t="str">
        <f t="shared" si="159"/>
        <v>Tseycum*</v>
      </c>
      <c r="AO1144" s="67" t="str">
        <f t="shared" si="160"/>
        <v>FALSE</v>
      </c>
      <c r="AP1144" s="67" t="str">
        <f t="shared" si="161"/>
        <v>FALSE</v>
      </c>
    </row>
    <row r="1145" spans="2:42" x14ac:dyDescent="0.25">
      <c r="B1145" s="174">
        <v>50656</v>
      </c>
      <c r="C1145" s="6" t="str">
        <f t="shared" si="153"/>
        <v>Songhees Nation (Songhees First Nation)*</v>
      </c>
      <c r="D1145" s="4" t="s">
        <v>62</v>
      </c>
      <c r="E1145" s="5" t="s">
        <v>62</v>
      </c>
      <c r="F1145" s="5" t="s">
        <v>62</v>
      </c>
      <c r="G1145" s="5" t="s">
        <v>2559</v>
      </c>
      <c r="H1145" s="5" t="s">
        <v>2547</v>
      </c>
      <c r="I1145" s="299"/>
      <c r="J1145" s="346"/>
      <c r="K1145" s="346"/>
      <c r="L1145" s="346"/>
      <c r="M1145" s="347"/>
      <c r="N1145" s="1"/>
      <c r="O1145" s="2"/>
      <c r="P1145" s="194"/>
      <c r="Q1145" s="343" t="str">
        <f t="shared" si="154"/>
        <v/>
      </c>
      <c r="R1145" s="210" t="str">
        <f t="shared" si="155"/>
        <v/>
      </c>
      <c r="S1145" s="211" t="str">
        <f t="shared" si="156"/>
        <v/>
      </c>
      <c r="T1145" s="215"/>
      <c r="U1145" s="213">
        <f t="shared" si="157"/>
        <v>0</v>
      </c>
      <c r="V1145" s="217">
        <f t="shared" si="158"/>
        <v>0</v>
      </c>
      <c r="W1145" s="215"/>
      <c r="X1145" s="215"/>
      <c r="Y1145" s="213">
        <f>IF(AB1145="Y",COUNT(#REF!), "")</f>
        <v>0</v>
      </c>
      <c r="Z1145" s="32"/>
      <c r="AA1145" s="66" t="s">
        <v>2022</v>
      </c>
      <c r="AB1145" s="64" t="s">
        <v>59</v>
      </c>
      <c r="AC1145" s="68">
        <v>48.441429999999997</v>
      </c>
      <c r="AD1145" s="68">
        <v>-123.428152</v>
      </c>
      <c r="AE1145" s="65" t="s">
        <v>2023</v>
      </c>
      <c r="AF1145" s="66">
        <v>50656</v>
      </c>
      <c r="AG1145" s="66" t="s">
        <v>61</v>
      </c>
      <c r="AH1145" s="66">
        <v>42282</v>
      </c>
      <c r="AI1145" s="66">
        <v>21677</v>
      </c>
      <c r="AJ1145" s="66" t="s">
        <v>62</v>
      </c>
      <c r="AK1145" s="66" t="s">
        <v>57</v>
      </c>
      <c r="AL1145" s="66" t="s">
        <v>62</v>
      </c>
      <c r="AM1145" s="66" t="s">
        <v>63</v>
      </c>
      <c r="AN1145" s="63" t="str">
        <f t="shared" si="159"/>
        <v>Songhees Nation (Songhees First Nation)*</v>
      </c>
      <c r="AO1145" s="67" t="str">
        <f t="shared" si="160"/>
        <v>FALSE</v>
      </c>
      <c r="AP1145" s="67" t="str">
        <f t="shared" si="161"/>
        <v>FALSE</v>
      </c>
    </row>
    <row r="1146" spans="2:42" x14ac:dyDescent="0.25">
      <c r="B1146" s="174">
        <v>50657</v>
      </c>
      <c r="C1146" s="6" t="str">
        <f t="shared" si="153"/>
        <v>T'Sou-ke First Nation*</v>
      </c>
      <c r="D1146" s="4" t="s">
        <v>62</v>
      </c>
      <c r="E1146" s="5" t="s">
        <v>62</v>
      </c>
      <c r="F1146" s="5" t="s">
        <v>62</v>
      </c>
      <c r="G1146" s="5" t="s">
        <v>2559</v>
      </c>
      <c r="H1146" s="5" t="s">
        <v>2547</v>
      </c>
      <c r="I1146" s="299"/>
      <c r="J1146" s="346"/>
      <c r="K1146" s="346"/>
      <c r="L1146" s="346"/>
      <c r="M1146" s="347"/>
      <c r="N1146" s="1"/>
      <c r="O1146" s="2"/>
      <c r="P1146" s="194"/>
      <c r="Q1146" s="343" t="str">
        <f t="shared" si="154"/>
        <v/>
      </c>
      <c r="R1146" s="210" t="str">
        <f t="shared" si="155"/>
        <v/>
      </c>
      <c r="S1146" s="211" t="str">
        <f t="shared" si="156"/>
        <v/>
      </c>
      <c r="T1146" s="215"/>
      <c r="U1146" s="213">
        <f t="shared" si="157"/>
        <v>0</v>
      </c>
      <c r="V1146" s="217">
        <f t="shared" si="158"/>
        <v>0</v>
      </c>
      <c r="W1146" s="215"/>
      <c r="X1146" s="215"/>
      <c r="Y1146" s="213">
        <f>IF(AB1146="Y",COUNT(#REF!), "")</f>
        <v>0</v>
      </c>
      <c r="Z1146" s="32"/>
      <c r="AA1146" s="66" t="s">
        <v>2254</v>
      </c>
      <c r="AB1146" s="64" t="s">
        <v>59</v>
      </c>
      <c r="AC1146" s="68">
        <v>48.384648022</v>
      </c>
      <c r="AD1146" s="68">
        <v>-123.697181191</v>
      </c>
      <c r="AE1146" s="65" t="s">
        <v>2255</v>
      </c>
      <c r="AF1146" s="66">
        <v>50657</v>
      </c>
      <c r="AG1146" s="66" t="s">
        <v>61</v>
      </c>
      <c r="AH1146" s="66">
        <v>6136</v>
      </c>
      <c r="AI1146" s="66">
        <v>2793</v>
      </c>
      <c r="AJ1146" s="66" t="s">
        <v>62</v>
      </c>
      <c r="AK1146" s="66" t="s">
        <v>57</v>
      </c>
      <c r="AL1146" s="66" t="s">
        <v>62</v>
      </c>
      <c r="AM1146" s="66" t="s">
        <v>63</v>
      </c>
      <c r="AN1146" s="63" t="str">
        <f t="shared" si="159"/>
        <v>T'Sou-ke First Nation*</v>
      </c>
      <c r="AO1146" s="67" t="str">
        <f t="shared" si="160"/>
        <v>FALSE</v>
      </c>
      <c r="AP1146" s="67" t="str">
        <f t="shared" si="161"/>
        <v>FALSE</v>
      </c>
    </row>
    <row r="1147" spans="2:42" x14ac:dyDescent="0.25">
      <c r="B1147" s="174">
        <v>50658</v>
      </c>
      <c r="C1147" s="6" t="str">
        <f t="shared" si="153"/>
        <v>Pacheedaht First Nation*</v>
      </c>
      <c r="D1147" s="4" t="s">
        <v>57</v>
      </c>
      <c r="E1147" s="5" t="s">
        <v>57</v>
      </c>
      <c r="F1147" s="5" t="s">
        <v>57</v>
      </c>
      <c r="G1147" s="5" t="s">
        <v>2559</v>
      </c>
      <c r="H1147" s="5" t="s">
        <v>2547</v>
      </c>
      <c r="I1147" s="299"/>
      <c r="J1147" s="346"/>
      <c r="K1147" s="346"/>
      <c r="L1147" s="346"/>
      <c r="M1147" s="347"/>
      <c r="N1147" s="1"/>
      <c r="O1147" s="2"/>
      <c r="P1147" s="194"/>
      <c r="Q1147" s="343" t="str">
        <f t="shared" si="154"/>
        <v/>
      </c>
      <c r="R1147" s="210" t="str">
        <f t="shared" si="155"/>
        <v/>
      </c>
      <c r="S1147" s="211" t="str">
        <f t="shared" si="156"/>
        <v/>
      </c>
      <c r="T1147" s="215"/>
      <c r="U1147" s="213">
        <f t="shared" si="157"/>
        <v>0</v>
      </c>
      <c r="V1147" s="217">
        <f t="shared" si="158"/>
        <v>0</v>
      </c>
      <c r="W1147" s="215"/>
      <c r="X1147" s="215"/>
      <c r="Y1147" s="213">
        <f>IF(AB1147="Y",COUNT(#REF!), "")</f>
        <v>0</v>
      </c>
      <c r="Z1147" s="32"/>
      <c r="AA1147" s="66" t="s">
        <v>1596</v>
      </c>
      <c r="AB1147" s="64" t="s">
        <v>59</v>
      </c>
      <c r="AC1147" s="68">
        <v>48.576773609</v>
      </c>
      <c r="AD1147" s="68">
        <v>-124.407701127</v>
      </c>
      <c r="AE1147" s="65" t="s">
        <v>1597</v>
      </c>
      <c r="AF1147" s="66">
        <v>50658</v>
      </c>
      <c r="AG1147" s="66" t="s">
        <v>61</v>
      </c>
      <c r="AH1147" s="66">
        <v>72</v>
      </c>
      <c r="AI1147" s="66">
        <v>36</v>
      </c>
      <c r="AJ1147" s="66" t="s">
        <v>57</v>
      </c>
      <c r="AK1147" s="66" t="s">
        <v>62</v>
      </c>
      <c r="AL1147" s="66" t="s">
        <v>62</v>
      </c>
      <c r="AM1147" s="66" t="s">
        <v>63</v>
      </c>
      <c r="AN1147" s="63" t="str">
        <f t="shared" si="159"/>
        <v>Pacheedaht First Nation*</v>
      </c>
      <c r="AO1147" s="67" t="str">
        <f t="shared" si="160"/>
        <v>FALSE</v>
      </c>
      <c r="AP1147" s="67" t="str">
        <f t="shared" si="161"/>
        <v>FALSE</v>
      </c>
    </row>
    <row r="1148" spans="2:42" x14ac:dyDescent="0.25">
      <c r="B1148" s="174">
        <v>50659</v>
      </c>
      <c r="C1148" s="6" t="str">
        <f t="shared" si="153"/>
        <v>Ahousaht*</v>
      </c>
      <c r="D1148" s="4" t="s">
        <v>57</v>
      </c>
      <c r="E1148" s="5" t="s">
        <v>57</v>
      </c>
      <c r="F1148" s="5" t="s">
        <v>57</v>
      </c>
      <c r="G1148" s="5" t="s">
        <v>2557</v>
      </c>
      <c r="H1148" s="5" t="s">
        <v>2547</v>
      </c>
      <c r="I1148" s="299"/>
      <c r="J1148" s="346"/>
      <c r="K1148" s="346"/>
      <c r="L1148" s="346"/>
      <c r="M1148" s="347"/>
      <c r="N1148" s="1"/>
      <c r="O1148" s="2"/>
      <c r="P1148" s="194"/>
      <c r="Q1148" s="343" t="str">
        <f t="shared" si="154"/>
        <v/>
      </c>
      <c r="R1148" s="210" t="str">
        <f t="shared" si="155"/>
        <v/>
      </c>
      <c r="S1148" s="211" t="str">
        <f t="shared" si="156"/>
        <v/>
      </c>
      <c r="T1148" s="215"/>
      <c r="U1148" s="213">
        <f t="shared" si="157"/>
        <v>0</v>
      </c>
      <c r="V1148" s="217">
        <f t="shared" si="158"/>
        <v>0</v>
      </c>
      <c r="W1148" s="215"/>
      <c r="X1148" s="215"/>
      <c r="Y1148" s="213">
        <f>IF(AB1148="Y",COUNT(#REF!), "")</f>
        <v>0</v>
      </c>
      <c r="Z1148" s="32"/>
      <c r="AA1148" s="64" t="s">
        <v>103</v>
      </c>
      <c r="AB1148" s="64" t="s">
        <v>59</v>
      </c>
      <c r="AC1148" s="65">
        <v>49.275433360999997</v>
      </c>
      <c r="AD1148" s="65">
        <v>-126.05756875599999</v>
      </c>
      <c r="AE1148" s="65" t="s">
        <v>104</v>
      </c>
      <c r="AF1148" s="64">
        <v>50659</v>
      </c>
      <c r="AG1148" s="64" t="s">
        <v>66</v>
      </c>
      <c r="AH1148" s="64">
        <v>607</v>
      </c>
      <c r="AI1148" s="64">
        <v>192</v>
      </c>
      <c r="AJ1148" s="64" t="s">
        <v>57</v>
      </c>
      <c r="AK1148" s="64" t="s">
        <v>62</v>
      </c>
      <c r="AL1148" s="66" t="s">
        <v>62</v>
      </c>
      <c r="AM1148" s="66" t="s">
        <v>63</v>
      </c>
      <c r="AN1148" s="63" t="str">
        <f t="shared" si="159"/>
        <v>Ahousaht*</v>
      </c>
      <c r="AO1148" s="67" t="str">
        <f t="shared" si="160"/>
        <v>FALSE</v>
      </c>
      <c r="AP1148" s="67" t="str">
        <f t="shared" si="161"/>
        <v>FALSE</v>
      </c>
    </row>
    <row r="1149" spans="2:42" x14ac:dyDescent="0.25">
      <c r="B1149" s="174">
        <v>50660</v>
      </c>
      <c r="C1149" s="6" t="str">
        <f t="shared" si="153"/>
        <v>Opitsat (Tla-o-qui-aht First Nations)*</v>
      </c>
      <c r="D1149" s="4" t="s">
        <v>57</v>
      </c>
      <c r="E1149" s="5" t="s">
        <v>57</v>
      </c>
      <c r="F1149" s="5" t="s">
        <v>62</v>
      </c>
      <c r="G1149" s="5" t="s">
        <v>2557</v>
      </c>
      <c r="H1149" s="5" t="s">
        <v>2547</v>
      </c>
      <c r="I1149" s="299"/>
      <c r="J1149" s="346"/>
      <c r="K1149" s="346"/>
      <c r="L1149" s="346"/>
      <c r="M1149" s="347"/>
      <c r="N1149" s="1"/>
      <c r="O1149" s="2"/>
      <c r="P1149" s="194"/>
      <c r="Q1149" s="343" t="str">
        <f t="shared" si="154"/>
        <v/>
      </c>
      <c r="R1149" s="210" t="str">
        <f t="shared" si="155"/>
        <v/>
      </c>
      <c r="S1149" s="211" t="str">
        <f t="shared" si="156"/>
        <v/>
      </c>
      <c r="T1149" s="215"/>
      <c r="U1149" s="213">
        <f t="shared" si="157"/>
        <v>0</v>
      </c>
      <c r="V1149" s="217">
        <f t="shared" si="158"/>
        <v>0</v>
      </c>
      <c r="W1149" s="215"/>
      <c r="X1149" s="215"/>
      <c r="Y1149" s="213">
        <f>IF(AB1149="Y",COUNT(#REF!), "")</f>
        <v>0</v>
      </c>
      <c r="Z1149" s="32"/>
      <c r="AA1149" s="66" t="s">
        <v>1577</v>
      </c>
      <c r="AB1149" s="64" t="s">
        <v>59</v>
      </c>
      <c r="AC1149" s="68">
        <v>49.173348234999999</v>
      </c>
      <c r="AD1149" s="68">
        <v>-125.91207178400001</v>
      </c>
      <c r="AE1149" s="65" t="s">
        <v>1578</v>
      </c>
      <c r="AF1149" s="66">
        <v>50660</v>
      </c>
      <c r="AG1149" s="66" t="s">
        <v>61</v>
      </c>
      <c r="AH1149" s="66">
        <v>511</v>
      </c>
      <c r="AI1149" s="66">
        <v>241</v>
      </c>
      <c r="AJ1149" s="66" t="s">
        <v>62</v>
      </c>
      <c r="AK1149" s="66" t="s">
        <v>57</v>
      </c>
      <c r="AL1149" s="66" t="s">
        <v>62</v>
      </c>
      <c r="AM1149" s="66" t="s">
        <v>63</v>
      </c>
      <c r="AN1149" s="63" t="str">
        <f t="shared" si="159"/>
        <v>Opitsat (Tla-o-qui-aht First Nations)*</v>
      </c>
      <c r="AO1149" s="67" t="str">
        <f t="shared" si="160"/>
        <v>FALSE</v>
      </c>
      <c r="AP1149" s="67" t="str">
        <f t="shared" si="161"/>
        <v>FALSE</v>
      </c>
    </row>
    <row r="1150" spans="2:42" x14ac:dyDescent="0.25">
      <c r="B1150" s="174">
        <v>50661</v>
      </c>
      <c r="C1150" s="6" t="str">
        <f t="shared" si="153"/>
        <v>Hesquiaht*</v>
      </c>
      <c r="D1150" s="4" t="s">
        <v>57</v>
      </c>
      <c r="E1150" s="5" t="s">
        <v>62</v>
      </c>
      <c r="F1150" s="5" t="s">
        <v>62</v>
      </c>
      <c r="G1150" s="5" t="s">
        <v>2557</v>
      </c>
      <c r="H1150" s="5" t="s">
        <v>2547</v>
      </c>
      <c r="I1150" s="299"/>
      <c r="J1150" s="346"/>
      <c r="K1150" s="346"/>
      <c r="L1150" s="346"/>
      <c r="M1150" s="347"/>
      <c r="N1150" s="1"/>
      <c r="O1150" s="2"/>
      <c r="P1150" s="194"/>
      <c r="Q1150" s="343" t="str">
        <f t="shared" si="154"/>
        <v/>
      </c>
      <c r="R1150" s="210" t="str">
        <f t="shared" si="155"/>
        <v/>
      </c>
      <c r="S1150" s="211" t="str">
        <f t="shared" si="156"/>
        <v/>
      </c>
      <c r="T1150" s="215"/>
      <c r="U1150" s="213">
        <f t="shared" si="157"/>
        <v>0</v>
      </c>
      <c r="V1150" s="217">
        <f t="shared" si="158"/>
        <v>0</v>
      </c>
      <c r="W1150" s="215"/>
      <c r="X1150" s="215"/>
      <c r="Y1150" s="213">
        <f>IF(AB1150="Y",COUNT(#REF!), "")</f>
        <v>0</v>
      </c>
      <c r="Z1150" s="32"/>
      <c r="AA1150" s="64" t="s">
        <v>963</v>
      </c>
      <c r="AB1150" s="64" t="s">
        <v>59</v>
      </c>
      <c r="AC1150" s="65">
        <v>49.366486915000003</v>
      </c>
      <c r="AD1150" s="65">
        <v>-126.273015536</v>
      </c>
      <c r="AE1150" s="65" t="s">
        <v>964</v>
      </c>
      <c r="AF1150" s="64">
        <v>50661</v>
      </c>
      <c r="AG1150" s="64" t="s">
        <v>61</v>
      </c>
      <c r="AH1150" s="64">
        <v>44</v>
      </c>
      <c r="AI1150" s="64">
        <v>40</v>
      </c>
      <c r="AJ1150" s="64" t="s">
        <v>57</v>
      </c>
      <c r="AK1150" s="64" t="s">
        <v>62</v>
      </c>
      <c r="AL1150" s="66" t="s">
        <v>62</v>
      </c>
      <c r="AM1150" s="66" t="s">
        <v>63</v>
      </c>
      <c r="AN1150" s="63" t="str">
        <f t="shared" si="159"/>
        <v>Hesquiaht*</v>
      </c>
      <c r="AO1150" s="67" t="str">
        <f t="shared" si="160"/>
        <v>FALSE</v>
      </c>
      <c r="AP1150" s="67" t="str">
        <f t="shared" si="161"/>
        <v>FALSE</v>
      </c>
    </row>
    <row r="1151" spans="2:42" x14ac:dyDescent="0.25">
      <c r="B1151" s="174">
        <v>50662</v>
      </c>
      <c r="C1151" s="6" t="str">
        <f t="shared" si="153"/>
        <v>Ditidaht*</v>
      </c>
      <c r="D1151" s="4" t="s">
        <v>57</v>
      </c>
      <c r="E1151" s="5" t="s">
        <v>57</v>
      </c>
      <c r="F1151" s="5" t="s">
        <v>57</v>
      </c>
      <c r="G1151" s="5" t="s">
        <v>2558</v>
      </c>
      <c r="H1151" s="5" t="s">
        <v>2547</v>
      </c>
      <c r="I1151" s="299"/>
      <c r="J1151" s="346"/>
      <c r="K1151" s="346"/>
      <c r="L1151" s="346"/>
      <c r="M1151" s="347"/>
      <c r="N1151" s="1"/>
      <c r="O1151" s="2"/>
      <c r="P1151" s="194"/>
      <c r="Q1151" s="343" t="str">
        <f t="shared" si="154"/>
        <v/>
      </c>
      <c r="R1151" s="210" t="str">
        <f t="shared" si="155"/>
        <v/>
      </c>
      <c r="S1151" s="211" t="str">
        <f t="shared" si="156"/>
        <v/>
      </c>
      <c r="T1151" s="215"/>
      <c r="U1151" s="213">
        <f t="shared" si="157"/>
        <v>0</v>
      </c>
      <c r="V1151" s="217">
        <f t="shared" si="158"/>
        <v>0</v>
      </c>
      <c r="W1151" s="215"/>
      <c r="X1151" s="215"/>
      <c r="Y1151" s="213">
        <f>IF(AB1151="Y",COUNT(#REF!), "")</f>
        <v>0</v>
      </c>
      <c r="Z1151" s="32"/>
      <c r="AA1151" s="64" t="s">
        <v>626</v>
      </c>
      <c r="AB1151" s="64" t="s">
        <v>59</v>
      </c>
      <c r="AC1151" s="65">
        <v>48.809278517000003</v>
      </c>
      <c r="AD1151" s="65">
        <v>-124.669701742</v>
      </c>
      <c r="AE1151" s="65" t="s">
        <v>627</v>
      </c>
      <c r="AF1151" s="64">
        <v>50662</v>
      </c>
      <c r="AG1151" s="64" t="s">
        <v>61</v>
      </c>
      <c r="AH1151" s="64">
        <v>163</v>
      </c>
      <c r="AI1151" s="64">
        <v>74</v>
      </c>
      <c r="AJ1151" s="64" t="s">
        <v>57</v>
      </c>
      <c r="AK1151" s="64" t="s">
        <v>62</v>
      </c>
      <c r="AL1151" s="66" t="s">
        <v>57</v>
      </c>
      <c r="AM1151" s="66" t="s">
        <v>63</v>
      </c>
      <c r="AN1151" s="63" t="str">
        <f t="shared" si="159"/>
        <v>Ditidaht*</v>
      </c>
      <c r="AO1151" s="67" t="str">
        <f t="shared" si="160"/>
        <v>FALSE</v>
      </c>
      <c r="AP1151" s="67" t="str">
        <f t="shared" si="161"/>
        <v>FALSE</v>
      </c>
    </row>
    <row r="1152" spans="2:42" x14ac:dyDescent="0.25">
      <c r="B1152" s="174">
        <v>50663</v>
      </c>
      <c r="C1152" s="6" t="str">
        <f t="shared" si="153"/>
        <v>Huu-ay-aht First Nations*</v>
      </c>
      <c r="D1152" s="4" t="s">
        <v>57</v>
      </c>
      <c r="E1152" s="5" t="s">
        <v>57</v>
      </c>
      <c r="F1152" s="5" t="s">
        <v>57</v>
      </c>
      <c r="G1152" s="5" t="s">
        <v>2557</v>
      </c>
      <c r="H1152" s="5" t="s">
        <v>2547</v>
      </c>
      <c r="I1152" s="299"/>
      <c r="J1152" s="346"/>
      <c r="K1152" s="346"/>
      <c r="L1152" s="346"/>
      <c r="M1152" s="347"/>
      <c r="N1152" s="1"/>
      <c r="O1152" s="2"/>
      <c r="P1152" s="194"/>
      <c r="Q1152" s="343" t="str">
        <f t="shared" si="154"/>
        <v/>
      </c>
      <c r="R1152" s="210" t="str">
        <f t="shared" si="155"/>
        <v/>
      </c>
      <c r="S1152" s="211" t="str">
        <f t="shared" si="156"/>
        <v/>
      </c>
      <c r="T1152" s="215"/>
      <c r="U1152" s="213">
        <f t="shared" si="157"/>
        <v>0</v>
      </c>
      <c r="V1152" s="217">
        <f t="shared" si="158"/>
        <v>0</v>
      </c>
      <c r="W1152" s="215"/>
      <c r="X1152" s="215"/>
      <c r="Y1152" s="213">
        <f>IF(AB1152="Y",COUNT(#REF!), "")</f>
        <v>0</v>
      </c>
      <c r="Z1152" s="32"/>
      <c r="AA1152" s="66" t="s">
        <v>1019</v>
      </c>
      <c r="AB1152" s="64" t="s">
        <v>59</v>
      </c>
      <c r="AC1152" s="68">
        <v>48.802078539999997</v>
      </c>
      <c r="AD1152" s="68">
        <v>-125.127155567</v>
      </c>
      <c r="AE1152" s="65" t="s">
        <v>1020</v>
      </c>
      <c r="AF1152" s="66">
        <v>50663</v>
      </c>
      <c r="AG1152" s="66" t="s">
        <v>61</v>
      </c>
      <c r="AH1152" s="66">
        <v>94</v>
      </c>
      <c r="AI1152" s="66">
        <v>75</v>
      </c>
      <c r="AJ1152" s="66" t="s">
        <v>57</v>
      </c>
      <c r="AK1152" s="66" t="s">
        <v>62</v>
      </c>
      <c r="AL1152" s="66" t="s">
        <v>57</v>
      </c>
      <c r="AM1152" s="66" t="s">
        <v>63</v>
      </c>
      <c r="AN1152" s="63" t="str">
        <f t="shared" si="159"/>
        <v>Huu-ay-aht First Nations*</v>
      </c>
      <c r="AO1152" s="67" t="str">
        <f t="shared" si="160"/>
        <v>FALSE</v>
      </c>
      <c r="AP1152" s="67" t="str">
        <f t="shared" si="161"/>
        <v>FALSE</v>
      </c>
    </row>
    <row r="1153" spans="2:42" x14ac:dyDescent="0.25">
      <c r="B1153" s="174">
        <v>50664</v>
      </c>
      <c r="C1153" s="6" t="str">
        <f t="shared" si="153"/>
        <v>Hupacasath First Nation*</v>
      </c>
      <c r="D1153" s="4" t="s">
        <v>62</v>
      </c>
      <c r="E1153" s="5" t="s">
        <v>62</v>
      </c>
      <c r="F1153" s="5" t="s">
        <v>62</v>
      </c>
      <c r="G1153" s="5" t="s">
        <v>2557</v>
      </c>
      <c r="H1153" s="5" t="s">
        <v>2547</v>
      </c>
      <c r="I1153" s="299"/>
      <c r="J1153" s="346"/>
      <c r="K1153" s="346"/>
      <c r="L1153" s="346"/>
      <c r="M1153" s="347"/>
      <c r="N1153" s="1"/>
      <c r="O1153" s="2"/>
      <c r="P1153" s="194"/>
      <c r="Q1153" s="343" t="str">
        <f t="shared" si="154"/>
        <v/>
      </c>
      <c r="R1153" s="210" t="str">
        <f t="shared" si="155"/>
        <v/>
      </c>
      <c r="S1153" s="211" t="str">
        <f t="shared" si="156"/>
        <v/>
      </c>
      <c r="T1153" s="215"/>
      <c r="U1153" s="213">
        <f t="shared" si="157"/>
        <v>0</v>
      </c>
      <c r="V1153" s="217">
        <f t="shared" si="158"/>
        <v>0</v>
      </c>
      <c r="W1153" s="215"/>
      <c r="X1153" s="215"/>
      <c r="Y1153" s="213">
        <f>IF(AB1153="Y",COUNT(#REF!), "")</f>
        <v>0</v>
      </c>
      <c r="Z1153" s="32"/>
      <c r="AA1153" s="66" t="s">
        <v>1013</v>
      </c>
      <c r="AB1153" s="64" t="s">
        <v>59</v>
      </c>
      <c r="AC1153" s="68">
        <v>49.265798439999998</v>
      </c>
      <c r="AD1153" s="68">
        <v>-124.825090475</v>
      </c>
      <c r="AE1153" s="65" t="s">
        <v>1014</v>
      </c>
      <c r="AF1153" s="66">
        <v>50664</v>
      </c>
      <c r="AG1153" s="66" t="s">
        <v>61</v>
      </c>
      <c r="AH1153" s="66">
        <v>8294</v>
      </c>
      <c r="AI1153" s="66">
        <v>3960</v>
      </c>
      <c r="AJ1153" s="66" t="s">
        <v>62</v>
      </c>
      <c r="AK1153" s="66" t="s">
        <v>57</v>
      </c>
      <c r="AL1153" s="66" t="s">
        <v>57</v>
      </c>
      <c r="AM1153" s="66" t="s">
        <v>63</v>
      </c>
      <c r="AN1153" s="63" t="str">
        <f t="shared" si="159"/>
        <v>Hupacasath First Nation*</v>
      </c>
      <c r="AO1153" s="67" t="str">
        <f t="shared" si="160"/>
        <v>FALSE</v>
      </c>
      <c r="AP1153" s="67" t="str">
        <f t="shared" si="161"/>
        <v>FALSE</v>
      </c>
    </row>
    <row r="1154" spans="2:42" x14ac:dyDescent="0.25">
      <c r="B1154" s="174">
        <v>50665</v>
      </c>
      <c r="C1154" s="6" t="str">
        <f t="shared" si="153"/>
        <v>Tseshaht*</v>
      </c>
      <c r="D1154" s="4" t="s">
        <v>62</v>
      </c>
      <c r="E1154" s="5" t="s">
        <v>62</v>
      </c>
      <c r="F1154" s="5" t="s">
        <v>62</v>
      </c>
      <c r="G1154" s="5" t="s">
        <v>2557</v>
      </c>
      <c r="H1154" s="5" t="s">
        <v>2547</v>
      </c>
      <c r="I1154" s="299"/>
      <c r="J1154" s="346"/>
      <c r="K1154" s="346"/>
      <c r="L1154" s="346"/>
      <c r="M1154" s="347"/>
      <c r="N1154" s="1"/>
      <c r="O1154" s="2"/>
      <c r="P1154" s="194"/>
      <c r="Q1154" s="343" t="str">
        <f t="shared" si="154"/>
        <v/>
      </c>
      <c r="R1154" s="210" t="str">
        <f t="shared" si="155"/>
        <v/>
      </c>
      <c r="S1154" s="211" t="str">
        <f t="shared" si="156"/>
        <v/>
      </c>
      <c r="T1154" s="215"/>
      <c r="U1154" s="213">
        <f t="shared" si="157"/>
        <v>0</v>
      </c>
      <c r="V1154" s="217">
        <f t="shared" si="158"/>
        <v>0</v>
      </c>
      <c r="W1154" s="215"/>
      <c r="X1154" s="215"/>
      <c r="Y1154" s="213">
        <f>IF(AB1154="Y",COUNT(#REF!), "")</f>
        <v>0</v>
      </c>
      <c r="Z1154" s="32"/>
      <c r="AA1154" s="66" t="s">
        <v>2248</v>
      </c>
      <c r="AB1154" s="64" t="s">
        <v>59</v>
      </c>
      <c r="AC1154" s="68">
        <v>49.267225000000003</v>
      </c>
      <c r="AD1154" s="68">
        <v>-124.848919</v>
      </c>
      <c r="AE1154" s="65" t="s">
        <v>2249</v>
      </c>
      <c r="AF1154" s="66">
        <v>50665</v>
      </c>
      <c r="AG1154" s="66" t="s">
        <v>61</v>
      </c>
      <c r="AH1154" s="66">
        <v>1870</v>
      </c>
      <c r="AI1154" s="66">
        <v>844</v>
      </c>
      <c r="AJ1154" s="66" t="s">
        <v>62</v>
      </c>
      <c r="AK1154" s="66" t="s">
        <v>57</v>
      </c>
      <c r="AL1154" s="66" t="s">
        <v>62</v>
      </c>
      <c r="AM1154" s="66" t="s">
        <v>63</v>
      </c>
      <c r="AN1154" s="63" t="str">
        <f t="shared" si="159"/>
        <v>Tseshaht*</v>
      </c>
      <c r="AO1154" s="67" t="str">
        <f t="shared" si="160"/>
        <v>FALSE</v>
      </c>
      <c r="AP1154" s="67" t="str">
        <f t="shared" si="161"/>
        <v>FALSE</v>
      </c>
    </row>
    <row r="1155" spans="2:42" x14ac:dyDescent="0.25">
      <c r="B1155" s="174">
        <v>50666</v>
      </c>
      <c r="C1155" s="6" t="str">
        <f t="shared" si="153"/>
        <v>Toquaht*</v>
      </c>
      <c r="D1155" s="4" t="s">
        <v>62</v>
      </c>
      <c r="E1155" s="5" t="s">
        <v>62</v>
      </c>
      <c r="F1155" s="5" t="s">
        <v>62</v>
      </c>
      <c r="G1155" s="5" t="s">
        <v>2557</v>
      </c>
      <c r="H1155" s="5" t="s">
        <v>2547</v>
      </c>
      <c r="I1155" s="299"/>
      <c r="J1155" s="346"/>
      <c r="K1155" s="346"/>
      <c r="L1155" s="346"/>
      <c r="M1155" s="347"/>
      <c r="N1155" s="1"/>
      <c r="O1155" s="2"/>
      <c r="P1155" s="194"/>
      <c r="Q1155" s="343" t="str">
        <f t="shared" si="154"/>
        <v/>
      </c>
      <c r="R1155" s="210" t="str">
        <f t="shared" si="155"/>
        <v/>
      </c>
      <c r="S1155" s="211" t="str">
        <f t="shared" si="156"/>
        <v/>
      </c>
      <c r="T1155" s="215"/>
      <c r="U1155" s="213">
        <f t="shared" si="157"/>
        <v>0</v>
      </c>
      <c r="V1155" s="217">
        <f t="shared" si="158"/>
        <v>0</v>
      </c>
      <c r="W1155" s="215"/>
      <c r="X1155" s="215"/>
      <c r="Y1155" s="213">
        <f>IF(AB1155="Y",COUNT(#REF!), "")</f>
        <v>0</v>
      </c>
      <c r="Z1155" s="32"/>
      <c r="AA1155" s="64" t="s">
        <v>2219</v>
      </c>
      <c r="AB1155" s="64" t="s">
        <v>59</v>
      </c>
      <c r="AC1155" s="65">
        <v>48.945045999999998</v>
      </c>
      <c r="AD1155" s="65">
        <v>-125.556988</v>
      </c>
      <c r="AE1155" s="65" t="s">
        <v>2221</v>
      </c>
      <c r="AF1155" s="64">
        <v>50666</v>
      </c>
      <c r="AG1155" s="64" t="s">
        <v>66</v>
      </c>
      <c r="AH1155" s="64">
        <v>1071</v>
      </c>
      <c r="AI1155" s="64">
        <v>540</v>
      </c>
      <c r="AJ1155" s="64" t="s">
        <v>62</v>
      </c>
      <c r="AK1155" s="64" t="s">
        <v>57</v>
      </c>
      <c r="AL1155" s="66" t="s">
        <v>57</v>
      </c>
      <c r="AM1155" s="66" t="s">
        <v>63</v>
      </c>
      <c r="AN1155" s="63" t="str">
        <f t="shared" si="159"/>
        <v>Toquaht*</v>
      </c>
      <c r="AO1155" s="67" t="str">
        <f t="shared" si="160"/>
        <v>FALSE</v>
      </c>
      <c r="AP1155" s="67" t="str">
        <f t="shared" si="161"/>
        <v>FALSE</v>
      </c>
    </row>
    <row r="1156" spans="2:42" x14ac:dyDescent="0.25">
      <c r="B1156" s="174">
        <v>50667</v>
      </c>
      <c r="C1156" s="6" t="str">
        <f t="shared" si="153"/>
        <v>Uchucklesaht*</v>
      </c>
      <c r="D1156" s="4" t="s">
        <v>57</v>
      </c>
      <c r="E1156" s="5" t="s">
        <v>57</v>
      </c>
      <c r="F1156" s="5" t="s">
        <v>57</v>
      </c>
      <c r="G1156" s="5" t="s">
        <v>2557</v>
      </c>
      <c r="H1156" s="5" t="s">
        <v>2547</v>
      </c>
      <c r="I1156" s="299"/>
      <c r="J1156" s="346"/>
      <c r="K1156" s="346"/>
      <c r="L1156" s="346"/>
      <c r="M1156" s="347"/>
      <c r="N1156" s="1"/>
      <c r="O1156" s="2"/>
      <c r="P1156" s="194"/>
      <c r="Q1156" s="343" t="str">
        <f t="shared" si="154"/>
        <v/>
      </c>
      <c r="R1156" s="210" t="str">
        <f t="shared" si="155"/>
        <v/>
      </c>
      <c r="S1156" s="211" t="str">
        <f t="shared" si="156"/>
        <v/>
      </c>
      <c r="T1156" s="215"/>
      <c r="U1156" s="213">
        <f t="shared" si="157"/>
        <v>0</v>
      </c>
      <c r="V1156" s="217">
        <f t="shared" si="158"/>
        <v>0</v>
      </c>
      <c r="W1156" s="215"/>
      <c r="X1156" s="215"/>
      <c r="Y1156" s="213">
        <f>IF(AB1156="Y",COUNT(#REF!), "")</f>
        <v>0</v>
      </c>
      <c r="Z1156" s="32"/>
      <c r="AA1156" s="64" t="s">
        <v>2274</v>
      </c>
      <c r="AB1156" s="64" t="s">
        <v>59</v>
      </c>
      <c r="AC1156" s="65">
        <v>49.024000000000001</v>
      </c>
      <c r="AD1156" s="65">
        <v>-125.04</v>
      </c>
      <c r="AE1156" s="65" t="s">
        <v>2275</v>
      </c>
      <c r="AF1156" s="64">
        <v>50667</v>
      </c>
      <c r="AG1156" s="64" t="s">
        <v>61</v>
      </c>
      <c r="AH1156" s="64">
        <v>10</v>
      </c>
      <c r="AI1156" s="64">
        <v>49</v>
      </c>
      <c r="AJ1156" s="64" t="s">
        <v>57</v>
      </c>
      <c r="AK1156" s="64" t="s">
        <v>62</v>
      </c>
      <c r="AL1156" s="66" t="s">
        <v>62</v>
      </c>
      <c r="AM1156" s="66" t="s">
        <v>63</v>
      </c>
      <c r="AN1156" s="63" t="str">
        <f t="shared" si="159"/>
        <v>Uchucklesaht*</v>
      </c>
      <c r="AO1156" s="67" t="str">
        <f t="shared" si="160"/>
        <v>FALSE</v>
      </c>
      <c r="AP1156" s="67" t="str">
        <f t="shared" si="161"/>
        <v>FALSE</v>
      </c>
    </row>
    <row r="1157" spans="2:42" x14ac:dyDescent="0.25">
      <c r="B1157" s="174">
        <v>50668</v>
      </c>
      <c r="C1157" s="6" t="str">
        <f t="shared" si="153"/>
        <v>Ucluelet First Nation*</v>
      </c>
      <c r="D1157" s="4" t="s">
        <v>62</v>
      </c>
      <c r="E1157" s="5" t="s">
        <v>62</v>
      </c>
      <c r="F1157" s="5" t="s">
        <v>62</v>
      </c>
      <c r="G1157" s="5" t="s">
        <v>2557</v>
      </c>
      <c r="H1157" s="5" t="s">
        <v>2547</v>
      </c>
      <c r="I1157" s="299"/>
      <c r="J1157" s="346"/>
      <c r="K1157" s="346"/>
      <c r="L1157" s="346"/>
      <c r="M1157" s="347"/>
      <c r="N1157" s="1"/>
      <c r="O1157" s="2"/>
      <c r="P1157" s="194"/>
      <c r="Q1157" s="343" t="str">
        <f t="shared" si="154"/>
        <v/>
      </c>
      <c r="R1157" s="210" t="str">
        <f t="shared" si="155"/>
        <v/>
      </c>
      <c r="S1157" s="211" t="str">
        <f t="shared" si="156"/>
        <v/>
      </c>
      <c r="T1157" s="215"/>
      <c r="U1157" s="213">
        <f t="shared" si="157"/>
        <v>0</v>
      </c>
      <c r="V1157" s="217">
        <f t="shared" si="158"/>
        <v>0</v>
      </c>
      <c r="W1157" s="215"/>
      <c r="X1157" s="215"/>
      <c r="Y1157" s="213">
        <f>IF(AB1157="Y",COUNT(#REF!), "")</f>
        <v>0</v>
      </c>
      <c r="Z1157" s="32"/>
      <c r="AA1157" s="66" t="s">
        <v>2278</v>
      </c>
      <c r="AB1157" s="64" t="s">
        <v>59</v>
      </c>
      <c r="AC1157" s="68">
        <v>48.936417171000002</v>
      </c>
      <c r="AD1157" s="68">
        <v>-125.52596561999999</v>
      </c>
      <c r="AE1157" s="65" t="s">
        <v>2279</v>
      </c>
      <c r="AF1157" s="66">
        <v>50668</v>
      </c>
      <c r="AG1157" s="66" t="s">
        <v>61</v>
      </c>
      <c r="AH1157" s="66">
        <v>1075</v>
      </c>
      <c r="AI1157" s="66">
        <v>474</v>
      </c>
      <c r="AJ1157" s="66" t="s">
        <v>62</v>
      </c>
      <c r="AK1157" s="66" t="s">
        <v>57</v>
      </c>
      <c r="AL1157" s="66" t="s">
        <v>62</v>
      </c>
      <c r="AM1157" s="66" t="s">
        <v>63</v>
      </c>
      <c r="AN1157" s="63" t="str">
        <f t="shared" si="159"/>
        <v>Ucluelet First Nation*</v>
      </c>
      <c r="AO1157" s="67" t="str">
        <f t="shared" si="160"/>
        <v>FALSE</v>
      </c>
      <c r="AP1157" s="67" t="str">
        <f t="shared" si="161"/>
        <v>FALSE</v>
      </c>
    </row>
    <row r="1158" spans="2:42" x14ac:dyDescent="0.25">
      <c r="B1158" s="174">
        <v>50669</v>
      </c>
      <c r="C1158" s="6" t="str">
        <f t="shared" si="153"/>
        <v>Old Massett (Old Massett Village Council)*</v>
      </c>
      <c r="D1158" s="4" t="s">
        <v>57</v>
      </c>
      <c r="E1158" s="5" t="s">
        <v>62</v>
      </c>
      <c r="F1158" s="5" t="s">
        <v>62</v>
      </c>
      <c r="G1158" s="5" t="s">
        <v>2566</v>
      </c>
      <c r="H1158" s="5" t="s">
        <v>2564</v>
      </c>
      <c r="I1158" s="299"/>
      <c r="J1158" s="346"/>
      <c r="K1158" s="346"/>
      <c r="L1158" s="346"/>
      <c r="M1158" s="347"/>
      <c r="N1158" s="1"/>
      <c r="O1158" s="2"/>
      <c r="P1158" s="194"/>
      <c r="Q1158" s="343" t="str">
        <f t="shared" si="154"/>
        <v/>
      </c>
      <c r="R1158" s="210" t="str">
        <f t="shared" si="155"/>
        <v/>
      </c>
      <c r="S1158" s="211" t="str">
        <f t="shared" si="156"/>
        <v/>
      </c>
      <c r="T1158" s="215"/>
      <c r="U1158" s="213">
        <f t="shared" si="157"/>
        <v>0</v>
      </c>
      <c r="V1158" s="217">
        <f t="shared" si="158"/>
        <v>0</v>
      </c>
      <c r="W1158" s="215"/>
      <c r="X1158" s="215"/>
      <c r="Y1158" s="213">
        <f>IF(AB1158="Y",COUNT(#REF!), "")</f>
        <v>0</v>
      </c>
      <c r="Z1158" s="32"/>
      <c r="AA1158" s="64" t="s">
        <v>1563</v>
      </c>
      <c r="AB1158" s="64" t="s">
        <v>59</v>
      </c>
      <c r="AC1158" s="65">
        <v>54.034414102</v>
      </c>
      <c r="AD1158" s="65">
        <v>-132.17503032400001</v>
      </c>
      <c r="AE1158" s="65" t="s">
        <v>1564</v>
      </c>
      <c r="AF1158" s="64">
        <v>50669</v>
      </c>
      <c r="AG1158" s="64" t="s">
        <v>61</v>
      </c>
      <c r="AH1158" s="64">
        <v>788</v>
      </c>
      <c r="AI1158" s="64">
        <v>412</v>
      </c>
      <c r="AJ1158" s="64" t="s">
        <v>57</v>
      </c>
      <c r="AK1158" s="64" t="s">
        <v>62</v>
      </c>
      <c r="AL1158" s="66" t="s">
        <v>57</v>
      </c>
      <c r="AM1158" s="66" t="s">
        <v>63</v>
      </c>
      <c r="AN1158" s="63" t="str">
        <f t="shared" si="159"/>
        <v>Old Massett (Old Massett Village Council)*</v>
      </c>
      <c r="AO1158" s="67" t="str">
        <f t="shared" si="160"/>
        <v>FALSE</v>
      </c>
      <c r="AP1158" s="67" t="str">
        <f t="shared" si="161"/>
        <v>FALSE</v>
      </c>
    </row>
    <row r="1159" spans="2:42" x14ac:dyDescent="0.25">
      <c r="B1159" s="174">
        <v>50670</v>
      </c>
      <c r="C1159" s="6" t="str">
        <f t="shared" si="153"/>
        <v>Skidegate*</v>
      </c>
      <c r="D1159" s="4" t="s">
        <v>57</v>
      </c>
      <c r="E1159" s="5" t="s">
        <v>57</v>
      </c>
      <c r="F1159" s="5" t="s">
        <v>62</v>
      </c>
      <c r="G1159" s="5" t="s">
        <v>2566</v>
      </c>
      <c r="H1159" s="5" t="s">
        <v>2564</v>
      </c>
      <c r="I1159" s="299"/>
      <c r="J1159" s="346"/>
      <c r="K1159" s="346"/>
      <c r="L1159" s="346"/>
      <c r="M1159" s="347"/>
      <c r="N1159" s="1"/>
      <c r="O1159" s="2"/>
      <c r="P1159" s="194"/>
      <c r="Q1159" s="343" t="str">
        <f t="shared" si="154"/>
        <v/>
      </c>
      <c r="R1159" s="210" t="str">
        <f t="shared" si="155"/>
        <v/>
      </c>
      <c r="S1159" s="211" t="str">
        <f t="shared" si="156"/>
        <v/>
      </c>
      <c r="T1159" s="215"/>
      <c r="U1159" s="213">
        <f t="shared" si="157"/>
        <v>0</v>
      </c>
      <c r="V1159" s="217">
        <f t="shared" si="158"/>
        <v>0</v>
      </c>
      <c r="W1159" s="215"/>
      <c r="X1159" s="215"/>
      <c r="Y1159" s="213">
        <f>IF(AB1159="Y",COUNT(#REF!), "")</f>
        <v>0</v>
      </c>
      <c r="Z1159" s="32"/>
      <c r="AA1159" s="64" t="s">
        <v>1978</v>
      </c>
      <c r="AB1159" s="64" t="s">
        <v>59</v>
      </c>
      <c r="AC1159" s="65">
        <v>53.266886999999997</v>
      </c>
      <c r="AD1159" s="65">
        <v>-131.98950099999999</v>
      </c>
      <c r="AE1159" s="65" t="s">
        <v>1979</v>
      </c>
      <c r="AF1159" s="64">
        <v>50670</v>
      </c>
      <c r="AG1159" s="64" t="s">
        <v>61</v>
      </c>
      <c r="AH1159" s="64">
        <v>836</v>
      </c>
      <c r="AI1159" s="64">
        <v>382</v>
      </c>
      <c r="AJ1159" s="64" t="s">
        <v>57</v>
      </c>
      <c r="AK1159" s="64" t="s">
        <v>62</v>
      </c>
      <c r="AL1159" s="66" t="s">
        <v>62</v>
      </c>
      <c r="AM1159" s="66" t="s">
        <v>63</v>
      </c>
      <c r="AN1159" s="63" t="str">
        <f t="shared" si="159"/>
        <v>Skidegate*</v>
      </c>
      <c r="AO1159" s="67" t="str">
        <f t="shared" si="160"/>
        <v>FALSE</v>
      </c>
      <c r="AP1159" s="67" t="str">
        <f t="shared" si="161"/>
        <v>FALSE</v>
      </c>
    </row>
    <row r="1160" spans="2:42" x14ac:dyDescent="0.25">
      <c r="B1160" s="174">
        <v>50671</v>
      </c>
      <c r="C1160" s="6" t="str">
        <f t="shared" si="153"/>
        <v>Nisga'a Village of Gingolx*</v>
      </c>
      <c r="D1160" s="4" t="s">
        <v>57</v>
      </c>
      <c r="E1160" s="5" t="s">
        <v>57</v>
      </c>
      <c r="F1160" s="5" t="s">
        <v>62</v>
      </c>
      <c r="G1160" s="5" t="s">
        <v>2565</v>
      </c>
      <c r="H1160" s="5" t="s">
        <v>2564</v>
      </c>
      <c r="I1160" s="299"/>
      <c r="J1160" s="346"/>
      <c r="K1160" s="346"/>
      <c r="L1160" s="346"/>
      <c r="M1160" s="347"/>
      <c r="N1160" s="1"/>
      <c r="O1160" s="2"/>
      <c r="P1160" s="194"/>
      <c r="Q1160" s="343" t="str">
        <f t="shared" si="154"/>
        <v/>
      </c>
      <c r="R1160" s="210" t="str">
        <f t="shared" si="155"/>
        <v/>
      </c>
      <c r="S1160" s="211" t="str">
        <f t="shared" si="156"/>
        <v/>
      </c>
      <c r="T1160" s="215"/>
      <c r="U1160" s="213">
        <f t="shared" si="157"/>
        <v>0</v>
      </c>
      <c r="V1160" s="217">
        <f t="shared" si="158"/>
        <v>0</v>
      </c>
      <c r="W1160" s="215"/>
      <c r="X1160" s="215"/>
      <c r="Y1160" s="213">
        <f>IF(AB1160="Y",COUNT(#REF!), "")</f>
        <v>0</v>
      </c>
      <c r="Z1160" s="32"/>
      <c r="AA1160" s="64" t="s">
        <v>1504</v>
      </c>
      <c r="AB1160" s="64" t="s">
        <v>59</v>
      </c>
      <c r="AC1160" s="65">
        <v>54.994412418000003</v>
      </c>
      <c r="AD1160" s="65">
        <v>-129.957333439</v>
      </c>
      <c r="AE1160" s="65" t="s">
        <v>1505</v>
      </c>
      <c r="AF1160" s="64">
        <v>50671</v>
      </c>
      <c r="AG1160" s="64" t="s">
        <v>61</v>
      </c>
      <c r="AH1160" s="64">
        <v>365</v>
      </c>
      <c r="AI1160" s="64">
        <v>140</v>
      </c>
      <c r="AJ1160" s="64" t="s">
        <v>57</v>
      </c>
      <c r="AK1160" s="64" t="s">
        <v>62</v>
      </c>
      <c r="AL1160" s="66" t="s">
        <v>62</v>
      </c>
      <c r="AM1160" s="66" t="s">
        <v>63</v>
      </c>
      <c r="AN1160" s="63" t="str">
        <f t="shared" si="159"/>
        <v>Nisga'a Village of Gingolx*</v>
      </c>
      <c r="AO1160" s="67" t="str">
        <f t="shared" si="160"/>
        <v>FALSE</v>
      </c>
      <c r="AP1160" s="67" t="str">
        <f t="shared" si="161"/>
        <v>FALSE</v>
      </c>
    </row>
    <row r="1161" spans="2:42" x14ac:dyDescent="0.25">
      <c r="B1161" s="174">
        <v>50672</v>
      </c>
      <c r="C1161" s="6" t="str">
        <f t="shared" si="153"/>
        <v>Kitkatla (Gitxaala Nation)*</v>
      </c>
      <c r="D1161" s="4" t="s">
        <v>57</v>
      </c>
      <c r="E1161" s="5" t="s">
        <v>57</v>
      </c>
      <c r="F1161" s="5" t="s">
        <v>57</v>
      </c>
      <c r="G1161" s="5" t="s">
        <v>2566</v>
      </c>
      <c r="H1161" s="5" t="s">
        <v>2564</v>
      </c>
      <c r="I1161" s="299"/>
      <c r="J1161" s="346"/>
      <c r="K1161" s="346"/>
      <c r="L1161" s="346"/>
      <c r="M1161" s="347"/>
      <c r="N1161" s="1"/>
      <c r="O1161" s="2"/>
      <c r="P1161" s="194"/>
      <c r="Q1161" s="343" t="str">
        <f t="shared" si="154"/>
        <v/>
      </c>
      <c r="R1161" s="210" t="str">
        <f t="shared" si="155"/>
        <v/>
      </c>
      <c r="S1161" s="211" t="str">
        <f t="shared" si="156"/>
        <v/>
      </c>
      <c r="T1161" s="215"/>
      <c r="U1161" s="213">
        <f t="shared" si="157"/>
        <v>0</v>
      </c>
      <c r="V1161" s="217">
        <f t="shared" si="158"/>
        <v>0</v>
      </c>
      <c r="W1161" s="215"/>
      <c r="X1161" s="215"/>
      <c r="Y1161" s="213">
        <f>IF(AB1161="Y",COUNT(#REF!), "")</f>
        <v>0</v>
      </c>
      <c r="Z1161" s="32"/>
      <c r="AA1161" s="66" t="s">
        <v>1104</v>
      </c>
      <c r="AB1161" s="64" t="s">
        <v>59</v>
      </c>
      <c r="AC1161" s="68">
        <v>53.796382117999997</v>
      </c>
      <c r="AD1161" s="68">
        <v>-130.433075895</v>
      </c>
      <c r="AE1161" s="65" t="s">
        <v>1105</v>
      </c>
      <c r="AF1161" s="66">
        <v>50672</v>
      </c>
      <c r="AG1161" s="66" t="s">
        <v>61</v>
      </c>
      <c r="AH1161" s="66">
        <v>353</v>
      </c>
      <c r="AI1161" s="66">
        <v>143</v>
      </c>
      <c r="AJ1161" s="66" t="s">
        <v>57</v>
      </c>
      <c r="AK1161" s="66" t="s">
        <v>62</v>
      </c>
      <c r="AL1161" s="66" t="s">
        <v>62</v>
      </c>
      <c r="AM1161" s="66" t="s">
        <v>63</v>
      </c>
      <c r="AN1161" s="63" t="str">
        <f t="shared" si="159"/>
        <v>Kitkatla (Gitxaala Nation)*</v>
      </c>
      <c r="AO1161" s="67" t="str">
        <f t="shared" si="160"/>
        <v>FALSE</v>
      </c>
      <c r="AP1161" s="67" t="str">
        <f t="shared" si="161"/>
        <v>FALSE</v>
      </c>
    </row>
    <row r="1162" spans="2:42" x14ac:dyDescent="0.25">
      <c r="B1162" s="174">
        <v>50673</v>
      </c>
      <c r="C1162" s="6" t="str">
        <f t="shared" si="153"/>
        <v>Metlakatla First Nation*</v>
      </c>
      <c r="D1162" s="4" t="s">
        <v>62</v>
      </c>
      <c r="E1162" s="5" t="s">
        <v>62</v>
      </c>
      <c r="F1162" s="5" t="s">
        <v>62</v>
      </c>
      <c r="G1162" s="5" t="s">
        <v>2566</v>
      </c>
      <c r="H1162" s="5" t="s">
        <v>2564</v>
      </c>
      <c r="I1162" s="299"/>
      <c r="J1162" s="346"/>
      <c r="K1162" s="346"/>
      <c r="L1162" s="346"/>
      <c r="M1162" s="347"/>
      <c r="N1162" s="1"/>
      <c r="O1162" s="2"/>
      <c r="P1162" s="194"/>
      <c r="Q1162" s="343" t="str">
        <f t="shared" si="154"/>
        <v/>
      </c>
      <c r="R1162" s="210" t="str">
        <f t="shared" si="155"/>
        <v/>
      </c>
      <c r="S1162" s="211" t="str">
        <f t="shared" si="156"/>
        <v/>
      </c>
      <c r="T1162" s="215"/>
      <c r="U1162" s="213">
        <f t="shared" si="157"/>
        <v>0</v>
      </c>
      <c r="V1162" s="217">
        <f t="shared" si="158"/>
        <v>0</v>
      </c>
      <c r="W1162" s="215"/>
      <c r="X1162" s="215"/>
      <c r="Y1162" s="213">
        <f>IF(AB1162="Y",COUNT(#REF!), "")</f>
        <v>0</v>
      </c>
      <c r="Z1162" s="32"/>
      <c r="AA1162" s="64" t="s">
        <v>1366</v>
      </c>
      <c r="AB1162" s="64" t="s">
        <v>59</v>
      </c>
      <c r="AC1162" s="65">
        <v>54.336949560999997</v>
      </c>
      <c r="AD1162" s="65">
        <v>-130.44422911500001</v>
      </c>
      <c r="AE1162" s="65" t="s">
        <v>1367</v>
      </c>
      <c r="AF1162" s="64">
        <v>50673</v>
      </c>
      <c r="AG1162" s="64" t="s">
        <v>61</v>
      </c>
      <c r="AH1162" s="64">
        <v>83</v>
      </c>
      <c r="AI1162" s="64">
        <v>48</v>
      </c>
      <c r="AJ1162" s="64" t="s">
        <v>57</v>
      </c>
      <c r="AK1162" s="64" t="s">
        <v>62</v>
      </c>
      <c r="AL1162" s="66" t="s">
        <v>57</v>
      </c>
      <c r="AM1162" s="66" t="s">
        <v>63</v>
      </c>
      <c r="AN1162" s="63" t="str">
        <f t="shared" si="159"/>
        <v>Metlakatla First Nation*</v>
      </c>
      <c r="AO1162" s="67" t="str">
        <f t="shared" si="160"/>
        <v>FALSE</v>
      </c>
      <c r="AP1162" s="67" t="str">
        <f t="shared" si="161"/>
        <v>FALSE</v>
      </c>
    </row>
    <row r="1163" spans="2:42" x14ac:dyDescent="0.25">
      <c r="B1163" s="174">
        <v>50674</v>
      </c>
      <c r="C1163" s="6" t="str">
        <f t="shared" si="153"/>
        <v>Lax Kw'alaams*</v>
      </c>
      <c r="D1163" s="4" t="s">
        <v>57</v>
      </c>
      <c r="E1163" s="5" t="s">
        <v>57</v>
      </c>
      <c r="F1163" s="5" t="s">
        <v>57</v>
      </c>
      <c r="G1163" s="5" t="s">
        <v>2566</v>
      </c>
      <c r="H1163" s="5" t="s">
        <v>2564</v>
      </c>
      <c r="I1163" s="299"/>
      <c r="J1163" s="346"/>
      <c r="K1163" s="346"/>
      <c r="L1163" s="346"/>
      <c r="M1163" s="347"/>
      <c r="N1163" s="1"/>
      <c r="O1163" s="2"/>
      <c r="P1163" s="194"/>
      <c r="Q1163" s="343" t="str">
        <f t="shared" si="154"/>
        <v/>
      </c>
      <c r="R1163" s="210" t="str">
        <f t="shared" si="155"/>
        <v/>
      </c>
      <c r="S1163" s="211" t="str">
        <f t="shared" si="156"/>
        <v/>
      </c>
      <c r="T1163" s="215"/>
      <c r="U1163" s="213">
        <f t="shared" si="157"/>
        <v>0</v>
      </c>
      <c r="V1163" s="217">
        <f t="shared" si="158"/>
        <v>0</v>
      </c>
      <c r="W1163" s="215"/>
      <c r="X1163" s="215"/>
      <c r="Y1163" s="213">
        <f>IF(AB1163="Y",COUNT(#REF!), "")</f>
        <v>0</v>
      </c>
      <c r="Z1163" s="32"/>
      <c r="AA1163" s="64" t="s">
        <v>1193</v>
      </c>
      <c r="AB1163" s="64" t="s">
        <v>59</v>
      </c>
      <c r="AC1163" s="65">
        <v>54.558568174000001</v>
      </c>
      <c r="AD1163" s="65">
        <v>-130.43314051199999</v>
      </c>
      <c r="AE1163" s="65" t="s">
        <v>1194</v>
      </c>
      <c r="AF1163" s="64">
        <v>50674</v>
      </c>
      <c r="AG1163" s="64" t="s">
        <v>61</v>
      </c>
      <c r="AH1163" s="64">
        <v>476</v>
      </c>
      <c r="AI1163" s="64">
        <v>218</v>
      </c>
      <c r="AJ1163" s="64" t="s">
        <v>57</v>
      </c>
      <c r="AK1163" s="64" t="s">
        <v>62</v>
      </c>
      <c r="AL1163" s="66" t="s">
        <v>62</v>
      </c>
      <c r="AM1163" s="66" t="s">
        <v>63</v>
      </c>
      <c r="AN1163" s="63" t="str">
        <f t="shared" si="159"/>
        <v>Lax Kw'alaams*</v>
      </c>
      <c r="AO1163" s="67" t="str">
        <f t="shared" si="160"/>
        <v>FALSE</v>
      </c>
      <c r="AP1163" s="67" t="str">
        <f t="shared" si="161"/>
        <v>FALSE</v>
      </c>
    </row>
    <row r="1164" spans="2:42" x14ac:dyDescent="0.25">
      <c r="B1164" s="174">
        <v>50675</v>
      </c>
      <c r="C1164" s="6" t="str">
        <f t="shared" si="153"/>
        <v>Hartley Bay (Gitga'at First Nation)*</v>
      </c>
      <c r="D1164" s="4" t="s">
        <v>57</v>
      </c>
      <c r="E1164" s="5" t="s">
        <v>57</v>
      </c>
      <c r="F1164" s="5" t="s">
        <v>62</v>
      </c>
      <c r="G1164" s="5" t="s">
        <v>2566</v>
      </c>
      <c r="H1164" s="5" t="s">
        <v>2564</v>
      </c>
      <c r="I1164" s="299"/>
      <c r="J1164" s="346"/>
      <c r="K1164" s="346"/>
      <c r="L1164" s="346"/>
      <c r="M1164" s="347"/>
      <c r="N1164" s="1"/>
      <c r="O1164" s="2"/>
      <c r="P1164" s="194"/>
      <c r="Q1164" s="343" t="str">
        <f t="shared" si="154"/>
        <v/>
      </c>
      <c r="R1164" s="210" t="str">
        <f t="shared" si="155"/>
        <v/>
      </c>
      <c r="S1164" s="211" t="str">
        <f t="shared" si="156"/>
        <v/>
      </c>
      <c r="T1164" s="215"/>
      <c r="U1164" s="213">
        <f t="shared" si="157"/>
        <v>0</v>
      </c>
      <c r="V1164" s="217">
        <f t="shared" si="158"/>
        <v>0</v>
      </c>
      <c r="W1164" s="215"/>
      <c r="X1164" s="215"/>
      <c r="Y1164" s="213">
        <f>IF(AB1164="Y",COUNT(#REF!), "")</f>
        <v>0</v>
      </c>
      <c r="Z1164" s="32"/>
      <c r="AA1164" s="64" t="s">
        <v>943</v>
      </c>
      <c r="AB1164" s="64" t="s">
        <v>59</v>
      </c>
      <c r="AC1164" s="65">
        <v>53.424005194000003</v>
      </c>
      <c r="AD1164" s="65">
        <v>-129.25327758200001</v>
      </c>
      <c r="AE1164" s="65" t="s">
        <v>944</v>
      </c>
      <c r="AF1164" s="64">
        <v>50675</v>
      </c>
      <c r="AG1164" s="64" t="s">
        <v>61</v>
      </c>
      <c r="AH1164" s="64">
        <v>81</v>
      </c>
      <c r="AI1164" s="64">
        <v>73</v>
      </c>
      <c r="AJ1164" s="64" t="s">
        <v>57</v>
      </c>
      <c r="AK1164" s="64" t="s">
        <v>62</v>
      </c>
      <c r="AL1164" s="66" t="s">
        <v>62</v>
      </c>
      <c r="AM1164" s="66" t="s">
        <v>63</v>
      </c>
      <c r="AN1164" s="63" t="str">
        <f t="shared" si="159"/>
        <v>Hartley Bay (Gitga'at First Nation)*</v>
      </c>
      <c r="AO1164" s="67" t="str">
        <f t="shared" si="160"/>
        <v>FALSE</v>
      </c>
      <c r="AP1164" s="67" t="str">
        <f t="shared" si="161"/>
        <v>FALSE</v>
      </c>
    </row>
    <row r="1165" spans="2:42" x14ac:dyDescent="0.25">
      <c r="B1165" s="174">
        <v>50676</v>
      </c>
      <c r="C1165" s="6" t="str">
        <f t="shared" si="153"/>
        <v>Kitamaat Village (Haisla Nation)*</v>
      </c>
      <c r="D1165" s="4" t="s">
        <v>62</v>
      </c>
      <c r="E1165" s="5" t="s">
        <v>62</v>
      </c>
      <c r="F1165" s="5" t="s">
        <v>62</v>
      </c>
      <c r="G1165" s="5" t="s">
        <v>2565</v>
      </c>
      <c r="H1165" s="5" t="s">
        <v>2564</v>
      </c>
      <c r="I1165" s="299"/>
      <c r="J1165" s="346"/>
      <c r="K1165" s="346"/>
      <c r="L1165" s="346"/>
      <c r="M1165" s="347"/>
      <c r="N1165" s="1"/>
      <c r="O1165" s="2"/>
      <c r="P1165" s="194"/>
      <c r="Q1165" s="343" t="str">
        <f t="shared" si="154"/>
        <v/>
      </c>
      <c r="R1165" s="210" t="str">
        <f t="shared" si="155"/>
        <v/>
      </c>
      <c r="S1165" s="211" t="str">
        <f t="shared" si="156"/>
        <v/>
      </c>
      <c r="T1165" s="215"/>
      <c r="U1165" s="213">
        <f t="shared" si="157"/>
        <v>0</v>
      </c>
      <c r="V1165" s="217">
        <f t="shared" si="158"/>
        <v>0</v>
      </c>
      <c r="W1165" s="215"/>
      <c r="X1165" s="215"/>
      <c r="Y1165" s="213">
        <f>IF(AB1165="Y",COUNT(#REF!), "")</f>
        <v>0</v>
      </c>
      <c r="Z1165" s="32"/>
      <c r="AA1165" s="64" t="s">
        <v>1098</v>
      </c>
      <c r="AB1165" s="64" t="s">
        <v>59</v>
      </c>
      <c r="AC1165" s="65">
        <v>53.975475402999997</v>
      </c>
      <c r="AD1165" s="65">
        <v>-128.64593002800001</v>
      </c>
      <c r="AE1165" s="65" t="s">
        <v>1099</v>
      </c>
      <c r="AF1165" s="64">
        <v>50676</v>
      </c>
      <c r="AG1165" s="64" t="s">
        <v>61</v>
      </c>
      <c r="AH1165" s="64">
        <v>525</v>
      </c>
      <c r="AI1165" s="64">
        <v>197</v>
      </c>
      <c r="AJ1165" s="64" t="s">
        <v>62</v>
      </c>
      <c r="AK1165" s="64" t="s">
        <v>57</v>
      </c>
      <c r="AL1165" s="66" t="s">
        <v>62</v>
      </c>
      <c r="AM1165" s="66" t="s">
        <v>63</v>
      </c>
      <c r="AN1165" s="63" t="str">
        <f t="shared" si="159"/>
        <v>Kitamaat Village (Haisla Nation)*</v>
      </c>
      <c r="AO1165" s="67" t="str">
        <f t="shared" si="160"/>
        <v>FALSE</v>
      </c>
      <c r="AP1165" s="67" t="str">
        <f t="shared" si="161"/>
        <v>FALSE</v>
      </c>
    </row>
    <row r="1166" spans="2:42" ht="30" x14ac:dyDescent="0.25">
      <c r="B1166" s="174">
        <v>50677</v>
      </c>
      <c r="C1166" s="6" t="str">
        <f t="shared" si="153"/>
        <v>New Aiyansh (Nisga'a Village of New Aiyansh)*</v>
      </c>
      <c r="D1166" s="4" t="s">
        <v>57</v>
      </c>
      <c r="E1166" s="5" t="s">
        <v>57</v>
      </c>
      <c r="F1166" s="5" t="s">
        <v>62</v>
      </c>
      <c r="G1166" s="5" t="s">
        <v>2565</v>
      </c>
      <c r="H1166" s="5" t="s">
        <v>2564</v>
      </c>
      <c r="I1166" s="299"/>
      <c r="J1166" s="346"/>
      <c r="K1166" s="346"/>
      <c r="L1166" s="346"/>
      <c r="M1166" s="347"/>
      <c r="N1166" s="1"/>
      <c r="O1166" s="2"/>
      <c r="P1166" s="194"/>
      <c r="Q1166" s="343" t="str">
        <f t="shared" si="154"/>
        <v/>
      </c>
      <c r="R1166" s="210" t="str">
        <f t="shared" si="155"/>
        <v/>
      </c>
      <c r="S1166" s="211" t="str">
        <f t="shared" si="156"/>
        <v/>
      </c>
      <c r="T1166" s="215"/>
      <c r="U1166" s="213">
        <f t="shared" si="157"/>
        <v>0</v>
      </c>
      <c r="V1166" s="217">
        <f t="shared" si="158"/>
        <v>0</v>
      </c>
      <c r="W1166" s="215"/>
      <c r="X1166" s="215"/>
      <c r="Y1166" s="213">
        <f>IF(AB1166="Y",COUNT(#REF!), "")</f>
        <v>0</v>
      </c>
      <c r="Z1166" s="32"/>
      <c r="AA1166" s="66" t="s">
        <v>1482</v>
      </c>
      <c r="AB1166" s="64" t="s">
        <v>59</v>
      </c>
      <c r="AC1166" s="68">
        <v>55.205530000000003</v>
      </c>
      <c r="AD1166" s="68">
        <v>-129.07871299999999</v>
      </c>
      <c r="AE1166" s="65" t="s">
        <v>1483</v>
      </c>
      <c r="AF1166" s="66">
        <v>50677</v>
      </c>
      <c r="AG1166" s="66" t="s">
        <v>61</v>
      </c>
      <c r="AH1166" s="66">
        <v>215</v>
      </c>
      <c r="AI1166" s="66">
        <v>97</v>
      </c>
      <c r="AJ1166" s="66" t="s">
        <v>57</v>
      </c>
      <c r="AK1166" s="66" t="s">
        <v>62</v>
      </c>
      <c r="AL1166" s="66" t="s">
        <v>57</v>
      </c>
      <c r="AM1166" s="66" t="s">
        <v>63</v>
      </c>
      <c r="AN1166" s="63" t="str">
        <f t="shared" si="159"/>
        <v>New Aiyansh (Nisga'a Village of New Aiyansh)*</v>
      </c>
      <c r="AO1166" s="67" t="str">
        <f t="shared" si="160"/>
        <v>FALSE</v>
      </c>
      <c r="AP1166" s="67" t="str">
        <f t="shared" si="161"/>
        <v>FALSE</v>
      </c>
    </row>
    <row r="1167" spans="2:42" x14ac:dyDescent="0.25">
      <c r="B1167" s="174">
        <v>50678</v>
      </c>
      <c r="C1167" s="6" t="str">
        <f t="shared" si="153"/>
        <v>Laxgalts'ap (Nisga'a Village of Laxgalt'sap)*</v>
      </c>
      <c r="D1167" s="4" t="s">
        <v>57</v>
      </c>
      <c r="E1167" s="5" t="s">
        <v>57</v>
      </c>
      <c r="F1167" s="5" t="s">
        <v>62</v>
      </c>
      <c r="G1167" s="5" t="s">
        <v>2565</v>
      </c>
      <c r="H1167" s="5" t="s">
        <v>2564</v>
      </c>
      <c r="I1167" s="299"/>
      <c r="J1167" s="346"/>
      <c r="K1167" s="346"/>
      <c r="L1167" s="346"/>
      <c r="M1167" s="347"/>
      <c r="N1167" s="1"/>
      <c r="O1167" s="2"/>
      <c r="P1167" s="194"/>
      <c r="Q1167" s="343" t="str">
        <f t="shared" si="154"/>
        <v/>
      </c>
      <c r="R1167" s="210" t="str">
        <f t="shared" si="155"/>
        <v/>
      </c>
      <c r="S1167" s="211" t="str">
        <f t="shared" si="156"/>
        <v/>
      </c>
      <c r="T1167" s="215"/>
      <c r="U1167" s="213">
        <f t="shared" si="157"/>
        <v>0</v>
      </c>
      <c r="V1167" s="217">
        <f t="shared" si="158"/>
        <v>0</v>
      </c>
      <c r="W1167" s="215"/>
      <c r="X1167" s="215"/>
      <c r="Y1167" s="213">
        <f>IF(AB1167="Y",COUNT(#REF!), "")</f>
        <v>0</v>
      </c>
      <c r="Z1167" s="32"/>
      <c r="AA1167" s="66" t="s">
        <v>1195</v>
      </c>
      <c r="AB1167" s="64" t="s">
        <v>59</v>
      </c>
      <c r="AC1167" s="68">
        <v>55.033876528</v>
      </c>
      <c r="AD1167" s="68">
        <v>-129.5794391</v>
      </c>
      <c r="AE1167" s="65" t="s">
        <v>1196</v>
      </c>
      <c r="AF1167" s="66">
        <v>50678</v>
      </c>
      <c r="AG1167" s="66" t="s">
        <v>61</v>
      </c>
      <c r="AH1167" s="66">
        <v>349</v>
      </c>
      <c r="AI1167" s="66">
        <v>115</v>
      </c>
      <c r="AJ1167" s="66" t="s">
        <v>57</v>
      </c>
      <c r="AK1167" s="66" t="s">
        <v>62</v>
      </c>
      <c r="AL1167" s="66" t="s">
        <v>62</v>
      </c>
      <c r="AM1167" s="66" t="s">
        <v>63</v>
      </c>
      <c r="AN1167" s="63" t="str">
        <f t="shared" si="159"/>
        <v>Laxgalts'ap (Nisga'a Village of Laxgalt'sap)*</v>
      </c>
      <c r="AO1167" s="67" t="str">
        <f t="shared" si="160"/>
        <v>FALSE</v>
      </c>
      <c r="AP1167" s="67" t="str">
        <f t="shared" si="161"/>
        <v>FALSE</v>
      </c>
    </row>
    <row r="1168" spans="2:42" ht="30" x14ac:dyDescent="0.25">
      <c r="B1168" s="174">
        <v>50679</v>
      </c>
      <c r="C1168" s="6" t="str">
        <f t="shared" si="153"/>
        <v>Gitwinksihlkw (Nisga'a Village of Gitwinksihlkw)*</v>
      </c>
      <c r="D1168" s="4" t="s">
        <v>57</v>
      </c>
      <c r="E1168" s="5" t="s">
        <v>57</v>
      </c>
      <c r="F1168" s="5" t="s">
        <v>57</v>
      </c>
      <c r="G1168" s="5" t="s">
        <v>2565</v>
      </c>
      <c r="H1168" s="5" t="s">
        <v>2564</v>
      </c>
      <c r="I1168" s="299"/>
      <c r="J1168" s="346"/>
      <c r="K1168" s="346"/>
      <c r="L1168" s="346"/>
      <c r="M1168" s="347"/>
      <c r="N1168" s="1"/>
      <c r="O1168" s="2"/>
      <c r="P1168" s="194"/>
      <c r="Q1168" s="343" t="str">
        <f t="shared" si="154"/>
        <v/>
      </c>
      <c r="R1168" s="210" t="str">
        <f t="shared" si="155"/>
        <v/>
      </c>
      <c r="S1168" s="211" t="str">
        <f t="shared" si="156"/>
        <v/>
      </c>
      <c r="T1168" s="215"/>
      <c r="U1168" s="213">
        <f t="shared" si="157"/>
        <v>0</v>
      </c>
      <c r="V1168" s="217">
        <f t="shared" si="158"/>
        <v>0</v>
      </c>
      <c r="W1168" s="215"/>
      <c r="X1168" s="215"/>
      <c r="Y1168" s="213">
        <f>IF(AB1168="Y",COUNT(#REF!), "")</f>
        <v>0</v>
      </c>
      <c r="Z1168" s="32"/>
      <c r="AA1168" s="64" t="s">
        <v>855</v>
      </c>
      <c r="AB1168" s="64" t="s">
        <v>59</v>
      </c>
      <c r="AC1168" s="65">
        <v>55.192522304000001</v>
      </c>
      <c r="AD1168" s="65">
        <v>-129.220901072</v>
      </c>
      <c r="AE1168" s="65" t="s">
        <v>856</v>
      </c>
      <c r="AF1168" s="64">
        <v>50679</v>
      </c>
      <c r="AG1168" s="64" t="s">
        <v>61</v>
      </c>
      <c r="AH1168" s="64">
        <v>193</v>
      </c>
      <c r="AI1168" s="64">
        <v>53</v>
      </c>
      <c r="AJ1168" s="64" t="s">
        <v>57</v>
      </c>
      <c r="AK1168" s="64" t="s">
        <v>62</v>
      </c>
      <c r="AL1168" s="66" t="s">
        <v>57</v>
      </c>
      <c r="AM1168" s="66" t="s">
        <v>63</v>
      </c>
      <c r="AN1168" s="63" t="str">
        <f t="shared" si="159"/>
        <v>Gitwinksihlkw (Nisga'a Village of Gitwinksihlkw)*</v>
      </c>
      <c r="AO1168" s="67" t="str">
        <f t="shared" si="160"/>
        <v>FALSE</v>
      </c>
      <c r="AP1168" s="67" t="str">
        <f t="shared" si="161"/>
        <v>FALSE</v>
      </c>
    </row>
    <row r="1169" spans="2:42" x14ac:dyDescent="0.25">
      <c r="B1169" s="174">
        <v>50680</v>
      </c>
      <c r="C1169" s="6" t="str">
        <f t="shared" si="153"/>
        <v>Kitselas*</v>
      </c>
      <c r="D1169" s="4" t="s">
        <v>62</v>
      </c>
      <c r="E1169" s="5" t="s">
        <v>62</v>
      </c>
      <c r="F1169" s="5" t="s">
        <v>62</v>
      </c>
      <c r="G1169" s="5" t="s">
        <v>2565</v>
      </c>
      <c r="H1169" s="5" t="s">
        <v>2564</v>
      </c>
      <c r="I1169" s="299"/>
      <c r="J1169" s="346"/>
      <c r="K1169" s="346"/>
      <c r="L1169" s="346"/>
      <c r="M1169" s="347"/>
      <c r="N1169" s="1"/>
      <c r="O1169" s="2"/>
      <c r="P1169" s="194"/>
      <c r="Q1169" s="343" t="str">
        <f t="shared" si="154"/>
        <v/>
      </c>
      <c r="R1169" s="210" t="str">
        <f t="shared" si="155"/>
        <v/>
      </c>
      <c r="S1169" s="211" t="str">
        <f t="shared" si="156"/>
        <v/>
      </c>
      <c r="T1169" s="215"/>
      <c r="U1169" s="213">
        <f t="shared" si="157"/>
        <v>0</v>
      </c>
      <c r="V1169" s="217">
        <f t="shared" si="158"/>
        <v>0</v>
      </c>
      <c r="W1169" s="215"/>
      <c r="X1169" s="215"/>
      <c r="Y1169" s="213">
        <f>IF(AB1169="Y",COUNT(#REF!), "")</f>
        <v>0</v>
      </c>
      <c r="Z1169" s="32"/>
      <c r="AA1169" s="64" t="s">
        <v>1110</v>
      </c>
      <c r="AB1169" s="64" t="s">
        <v>59</v>
      </c>
      <c r="AC1169" s="65">
        <v>54.493313704000002</v>
      </c>
      <c r="AD1169" s="65">
        <v>-128.583467649</v>
      </c>
      <c r="AE1169" s="65" t="s">
        <v>1112</v>
      </c>
      <c r="AF1169" s="64">
        <v>50680</v>
      </c>
      <c r="AG1169" s="64" t="s">
        <v>61</v>
      </c>
      <c r="AH1169" s="64">
        <v>594</v>
      </c>
      <c r="AI1169" s="64">
        <v>272</v>
      </c>
      <c r="AJ1169" s="64" t="s">
        <v>62</v>
      </c>
      <c r="AK1169" s="64" t="s">
        <v>57</v>
      </c>
      <c r="AL1169" s="66" t="s">
        <v>62</v>
      </c>
      <c r="AM1169" s="66" t="s">
        <v>63</v>
      </c>
      <c r="AN1169" s="63" t="str">
        <f t="shared" si="159"/>
        <v>Kitselas*</v>
      </c>
      <c r="AO1169" s="67" t="str">
        <f t="shared" si="160"/>
        <v>FALSE</v>
      </c>
      <c r="AP1169" s="67" t="str">
        <f t="shared" si="161"/>
        <v>FALSE</v>
      </c>
    </row>
    <row r="1170" spans="2:42" x14ac:dyDescent="0.25">
      <c r="B1170" s="174">
        <v>50681</v>
      </c>
      <c r="C1170" s="6" t="str">
        <f t="shared" si="153"/>
        <v>Kitsumkalum*</v>
      </c>
      <c r="D1170" s="4" t="s">
        <v>62</v>
      </c>
      <c r="E1170" s="5" t="s">
        <v>62</v>
      </c>
      <c r="F1170" s="5" t="s">
        <v>62</v>
      </c>
      <c r="G1170" s="5" t="s">
        <v>2565</v>
      </c>
      <c r="H1170" s="5" t="s">
        <v>2564</v>
      </c>
      <c r="I1170" s="299"/>
      <c r="J1170" s="346"/>
      <c r="K1170" s="346"/>
      <c r="L1170" s="346"/>
      <c r="M1170" s="347"/>
      <c r="N1170" s="1"/>
      <c r="O1170" s="2"/>
      <c r="P1170" s="194"/>
      <c r="Q1170" s="343" t="str">
        <f t="shared" si="154"/>
        <v/>
      </c>
      <c r="R1170" s="210" t="str">
        <f t="shared" si="155"/>
        <v/>
      </c>
      <c r="S1170" s="211" t="str">
        <f t="shared" si="156"/>
        <v/>
      </c>
      <c r="T1170" s="215"/>
      <c r="U1170" s="213">
        <f t="shared" si="157"/>
        <v>0</v>
      </c>
      <c r="V1170" s="217">
        <f t="shared" si="158"/>
        <v>0</v>
      </c>
      <c r="W1170" s="215"/>
      <c r="X1170" s="215"/>
      <c r="Y1170" s="213">
        <f>IF(AB1170="Y",COUNT(#REF!), "")</f>
        <v>0</v>
      </c>
      <c r="Z1170" s="32"/>
      <c r="AA1170" s="64" t="s">
        <v>1113</v>
      </c>
      <c r="AB1170" s="64" t="s">
        <v>59</v>
      </c>
      <c r="AC1170" s="65">
        <v>54.522886999999997</v>
      </c>
      <c r="AD1170" s="65">
        <v>-128.667329</v>
      </c>
      <c r="AE1170" s="65" t="s">
        <v>1114</v>
      </c>
      <c r="AF1170" s="64">
        <v>50681</v>
      </c>
      <c r="AG1170" s="64" t="s">
        <v>61</v>
      </c>
      <c r="AH1170" s="64">
        <v>1236</v>
      </c>
      <c r="AI1170" s="64">
        <v>498</v>
      </c>
      <c r="AJ1170" s="64" t="s">
        <v>62</v>
      </c>
      <c r="AK1170" s="64" t="s">
        <v>57</v>
      </c>
      <c r="AL1170" s="66" t="s">
        <v>62</v>
      </c>
      <c r="AM1170" s="66" t="s">
        <v>63</v>
      </c>
      <c r="AN1170" s="63" t="str">
        <f t="shared" si="159"/>
        <v>Kitsumkalum*</v>
      </c>
      <c r="AO1170" s="67" t="str">
        <f t="shared" si="160"/>
        <v>FALSE</v>
      </c>
      <c r="AP1170" s="67" t="str">
        <f t="shared" si="161"/>
        <v>FALSE</v>
      </c>
    </row>
    <row r="1171" spans="2:42" x14ac:dyDescent="0.25">
      <c r="B1171" s="174">
        <v>50682</v>
      </c>
      <c r="C1171" s="6" t="str">
        <f t="shared" si="153"/>
        <v>Telegraph Creek (Tahltan)*</v>
      </c>
      <c r="D1171" s="4" t="s">
        <v>57</v>
      </c>
      <c r="E1171" s="5" t="s">
        <v>57</v>
      </c>
      <c r="F1171" s="5" t="s">
        <v>57</v>
      </c>
      <c r="G1171" s="5" t="s">
        <v>2565</v>
      </c>
      <c r="H1171" s="5" t="s">
        <v>2564</v>
      </c>
      <c r="I1171" s="299"/>
      <c r="J1171" s="346"/>
      <c r="K1171" s="346"/>
      <c r="L1171" s="346"/>
      <c r="M1171" s="347"/>
      <c r="N1171" s="1"/>
      <c r="O1171" s="2"/>
      <c r="P1171" s="194"/>
      <c r="Q1171" s="343" t="str">
        <f t="shared" si="154"/>
        <v/>
      </c>
      <c r="R1171" s="210" t="str">
        <f t="shared" si="155"/>
        <v/>
      </c>
      <c r="S1171" s="211" t="str">
        <f t="shared" si="156"/>
        <v/>
      </c>
      <c r="T1171" s="215"/>
      <c r="U1171" s="213">
        <f t="shared" si="157"/>
        <v>0</v>
      </c>
      <c r="V1171" s="217">
        <f t="shared" si="158"/>
        <v>0</v>
      </c>
      <c r="W1171" s="215"/>
      <c r="X1171" s="215"/>
      <c r="Y1171" s="213">
        <f>IF(AB1171="Y",COUNT(#REF!), "")</f>
        <v>0</v>
      </c>
      <c r="Z1171" s="32"/>
      <c r="AA1171" s="66" t="s">
        <v>2171</v>
      </c>
      <c r="AB1171" s="64" t="s">
        <v>59</v>
      </c>
      <c r="AC1171" s="68">
        <v>57.906884789000003</v>
      </c>
      <c r="AD1171" s="68">
        <v>-131.16040985399999</v>
      </c>
      <c r="AE1171" s="65" t="s">
        <v>2172</v>
      </c>
      <c r="AF1171" s="66">
        <v>50682</v>
      </c>
      <c r="AG1171" s="66" t="s">
        <v>61</v>
      </c>
      <c r="AH1171" s="66">
        <v>83</v>
      </c>
      <c r="AI1171" s="66">
        <v>62</v>
      </c>
      <c r="AJ1171" s="66" t="s">
        <v>57</v>
      </c>
      <c r="AK1171" s="66" t="s">
        <v>62</v>
      </c>
      <c r="AL1171" s="66" t="s">
        <v>62</v>
      </c>
      <c r="AM1171" s="66" t="s">
        <v>63</v>
      </c>
      <c r="AN1171" s="63" t="str">
        <f t="shared" si="159"/>
        <v>Telegraph Creek (Tahltan)*</v>
      </c>
      <c r="AO1171" s="67" t="str">
        <f t="shared" si="160"/>
        <v>FALSE</v>
      </c>
      <c r="AP1171" s="67" t="str">
        <f t="shared" si="161"/>
        <v>FALSE</v>
      </c>
    </row>
    <row r="1172" spans="2:42" x14ac:dyDescent="0.25">
      <c r="B1172" s="174">
        <v>50683</v>
      </c>
      <c r="C1172" s="6" t="str">
        <f t="shared" si="153"/>
        <v>Iskut*</v>
      </c>
      <c r="D1172" s="4" t="s">
        <v>57</v>
      </c>
      <c r="E1172" s="5" t="s">
        <v>57</v>
      </c>
      <c r="F1172" s="5" t="s">
        <v>57</v>
      </c>
      <c r="G1172" s="5" t="s">
        <v>2565</v>
      </c>
      <c r="H1172" s="5" t="s">
        <v>2564</v>
      </c>
      <c r="I1172" s="299"/>
      <c r="J1172" s="346"/>
      <c r="K1172" s="346"/>
      <c r="L1172" s="346"/>
      <c r="M1172" s="347"/>
      <c r="N1172" s="1"/>
      <c r="O1172" s="2"/>
      <c r="P1172" s="194"/>
      <c r="Q1172" s="343" t="str">
        <f t="shared" si="154"/>
        <v/>
      </c>
      <c r="R1172" s="210" t="str">
        <f t="shared" si="155"/>
        <v/>
      </c>
      <c r="S1172" s="211" t="str">
        <f t="shared" si="156"/>
        <v/>
      </c>
      <c r="T1172" s="215"/>
      <c r="U1172" s="213">
        <f t="shared" si="157"/>
        <v>0</v>
      </c>
      <c r="V1172" s="217">
        <f t="shared" si="158"/>
        <v>0</v>
      </c>
      <c r="W1172" s="215"/>
      <c r="X1172" s="215"/>
      <c r="Y1172" s="213">
        <f>IF(AB1172="Y",COUNT(#REF!), "")</f>
        <v>0</v>
      </c>
      <c r="Z1172" s="32"/>
      <c r="AA1172" s="64" t="s">
        <v>1031</v>
      </c>
      <c r="AB1172" s="64" t="s">
        <v>59</v>
      </c>
      <c r="AC1172" s="65">
        <v>57.837182435000003</v>
      </c>
      <c r="AD1172" s="65">
        <v>-129.989173096</v>
      </c>
      <c r="AE1172" s="65" t="s">
        <v>1032</v>
      </c>
      <c r="AF1172" s="64">
        <v>50683</v>
      </c>
      <c r="AG1172" s="64" t="s">
        <v>61</v>
      </c>
      <c r="AH1172" s="64">
        <v>297</v>
      </c>
      <c r="AI1172" s="64">
        <v>126</v>
      </c>
      <c r="AJ1172" s="64" t="s">
        <v>57</v>
      </c>
      <c r="AK1172" s="64" t="s">
        <v>62</v>
      </c>
      <c r="AL1172" s="66" t="s">
        <v>62</v>
      </c>
      <c r="AM1172" s="66" t="s">
        <v>63</v>
      </c>
      <c r="AN1172" s="63" t="str">
        <f t="shared" si="159"/>
        <v>Iskut*</v>
      </c>
      <c r="AO1172" s="67" t="str">
        <f t="shared" si="160"/>
        <v>FALSE</v>
      </c>
      <c r="AP1172" s="67" t="str">
        <f t="shared" si="161"/>
        <v>FALSE</v>
      </c>
    </row>
    <row r="1173" spans="2:42" x14ac:dyDescent="0.25">
      <c r="B1173" s="174">
        <v>50684</v>
      </c>
      <c r="C1173" s="6" t="str">
        <f t="shared" si="153"/>
        <v>Adams Lake*</v>
      </c>
      <c r="D1173" s="4" t="s">
        <v>57</v>
      </c>
      <c r="E1173" s="5" t="s">
        <v>57</v>
      </c>
      <c r="F1173" s="5" t="s">
        <v>62</v>
      </c>
      <c r="G1173" s="5" t="s">
        <v>2550</v>
      </c>
      <c r="H1173" s="5" t="s">
        <v>2538</v>
      </c>
      <c r="I1173" s="299"/>
      <c r="J1173" s="346"/>
      <c r="K1173" s="346"/>
      <c r="L1173" s="346"/>
      <c r="M1173" s="347"/>
      <c r="N1173" s="1"/>
      <c r="O1173" s="2"/>
      <c r="P1173" s="194"/>
      <c r="Q1173" s="343" t="str">
        <f t="shared" si="154"/>
        <v/>
      </c>
      <c r="R1173" s="210" t="str">
        <f t="shared" si="155"/>
        <v/>
      </c>
      <c r="S1173" s="211" t="str">
        <f t="shared" si="156"/>
        <v/>
      </c>
      <c r="T1173" s="215"/>
      <c r="U1173" s="213">
        <f t="shared" si="157"/>
        <v>0</v>
      </c>
      <c r="V1173" s="217">
        <f t="shared" si="158"/>
        <v>0</v>
      </c>
      <c r="W1173" s="215"/>
      <c r="X1173" s="215"/>
      <c r="Y1173" s="213">
        <f>IF(AB1173="Y",COUNT(#REF!), "")</f>
        <v>0</v>
      </c>
      <c r="Z1173" s="32"/>
      <c r="AA1173" s="64" t="s">
        <v>98</v>
      </c>
      <c r="AB1173" s="64" t="s">
        <v>59</v>
      </c>
      <c r="AC1173" s="65">
        <v>50.828685489000001</v>
      </c>
      <c r="AD1173" s="65">
        <v>-119.701465439</v>
      </c>
      <c r="AE1173" s="65" t="s">
        <v>100</v>
      </c>
      <c r="AF1173" s="64">
        <v>50684</v>
      </c>
      <c r="AG1173" s="64" t="s">
        <v>61</v>
      </c>
      <c r="AH1173" s="64">
        <v>2605</v>
      </c>
      <c r="AI1173" s="64">
        <v>1302</v>
      </c>
      <c r="AJ1173" s="64" t="s">
        <v>57</v>
      </c>
      <c r="AK1173" s="64" t="s">
        <v>62</v>
      </c>
      <c r="AL1173" s="66" t="s">
        <v>57</v>
      </c>
      <c r="AM1173" s="66" t="s">
        <v>63</v>
      </c>
      <c r="AN1173" s="63" t="str">
        <f t="shared" si="159"/>
        <v>Adams Lake*</v>
      </c>
      <c r="AO1173" s="67" t="str">
        <f t="shared" si="160"/>
        <v>FALSE</v>
      </c>
      <c r="AP1173" s="67" t="str">
        <f t="shared" si="161"/>
        <v>FALSE</v>
      </c>
    </row>
    <row r="1174" spans="2:42" x14ac:dyDescent="0.25">
      <c r="B1174" s="174">
        <v>50685</v>
      </c>
      <c r="C1174" s="6" t="str">
        <f t="shared" si="153"/>
        <v>Ashcroft*</v>
      </c>
      <c r="D1174" s="4" t="s">
        <v>57</v>
      </c>
      <c r="E1174" s="5" t="s">
        <v>57</v>
      </c>
      <c r="F1174" s="5" t="s">
        <v>62</v>
      </c>
      <c r="G1174" s="5" t="s">
        <v>2550</v>
      </c>
      <c r="H1174" s="5" t="s">
        <v>2538</v>
      </c>
      <c r="I1174" s="299"/>
      <c r="J1174" s="346"/>
      <c r="K1174" s="346"/>
      <c r="L1174" s="346"/>
      <c r="M1174" s="347"/>
      <c r="N1174" s="1"/>
      <c r="O1174" s="2"/>
      <c r="P1174" s="194"/>
      <c r="Q1174" s="343" t="str">
        <f t="shared" si="154"/>
        <v/>
      </c>
      <c r="R1174" s="210" t="str">
        <f t="shared" si="155"/>
        <v/>
      </c>
      <c r="S1174" s="211" t="str">
        <f t="shared" si="156"/>
        <v/>
      </c>
      <c r="T1174" s="215"/>
      <c r="U1174" s="213">
        <f t="shared" si="157"/>
        <v>0</v>
      </c>
      <c r="V1174" s="217">
        <f t="shared" si="158"/>
        <v>0</v>
      </c>
      <c r="W1174" s="215"/>
      <c r="X1174" s="215"/>
      <c r="Y1174" s="213">
        <f>IF(AB1174="Y",COUNT(#REF!), "")</f>
        <v>0</v>
      </c>
      <c r="Z1174" s="32"/>
      <c r="AA1174" s="64" t="s">
        <v>160</v>
      </c>
      <c r="AB1174" s="64" t="s">
        <v>59</v>
      </c>
      <c r="AC1174" s="65">
        <v>50.720386885000003</v>
      </c>
      <c r="AD1174" s="65">
        <v>-121.32247481100001</v>
      </c>
      <c r="AE1174" s="65" t="s">
        <v>162</v>
      </c>
      <c r="AF1174" s="64">
        <v>50685</v>
      </c>
      <c r="AG1174" s="64" t="s">
        <v>61</v>
      </c>
      <c r="AH1174" s="64">
        <v>1302</v>
      </c>
      <c r="AI1174" s="64">
        <v>669</v>
      </c>
      <c r="AJ1174" s="64" t="s">
        <v>57</v>
      </c>
      <c r="AK1174" s="64" t="s">
        <v>62</v>
      </c>
      <c r="AL1174" s="66" t="s">
        <v>57</v>
      </c>
      <c r="AM1174" s="66" t="s">
        <v>63</v>
      </c>
      <c r="AN1174" s="63" t="str">
        <f t="shared" si="159"/>
        <v>Ashcroft*</v>
      </c>
      <c r="AO1174" s="67" t="str">
        <f t="shared" si="160"/>
        <v>FALSE</v>
      </c>
      <c r="AP1174" s="67" t="str">
        <f t="shared" si="161"/>
        <v>FALSE</v>
      </c>
    </row>
    <row r="1175" spans="2:42" x14ac:dyDescent="0.25">
      <c r="B1175" s="174">
        <v>50686</v>
      </c>
      <c r="C1175" s="6" t="str">
        <f t="shared" si="153"/>
        <v>Bonaparte*</v>
      </c>
      <c r="D1175" s="4" t="s">
        <v>57</v>
      </c>
      <c r="E1175" s="5" t="s">
        <v>57</v>
      </c>
      <c r="F1175" s="5" t="s">
        <v>62</v>
      </c>
      <c r="G1175" s="5" t="s">
        <v>2550</v>
      </c>
      <c r="H1175" s="5" t="s">
        <v>2538</v>
      </c>
      <c r="I1175" s="299"/>
      <c r="J1175" s="346"/>
      <c r="K1175" s="346"/>
      <c r="L1175" s="346"/>
      <c r="M1175" s="347"/>
      <c r="N1175" s="1"/>
      <c r="O1175" s="2"/>
      <c r="P1175" s="194"/>
      <c r="Q1175" s="343" t="str">
        <f t="shared" si="154"/>
        <v/>
      </c>
      <c r="R1175" s="210" t="str">
        <f t="shared" si="155"/>
        <v/>
      </c>
      <c r="S1175" s="211" t="str">
        <f t="shared" si="156"/>
        <v/>
      </c>
      <c r="T1175" s="215"/>
      <c r="U1175" s="213">
        <f t="shared" si="157"/>
        <v>0</v>
      </c>
      <c r="V1175" s="217">
        <f t="shared" si="158"/>
        <v>0</v>
      </c>
      <c r="W1175" s="215"/>
      <c r="X1175" s="215"/>
      <c r="Y1175" s="213">
        <f>IF(AB1175="Y",COUNT(#REF!), "")</f>
        <v>0</v>
      </c>
      <c r="Z1175" s="32"/>
      <c r="AA1175" s="64" t="s">
        <v>288</v>
      </c>
      <c r="AB1175" s="64" t="s">
        <v>59</v>
      </c>
      <c r="AC1175" s="65">
        <v>50.842151948999998</v>
      </c>
      <c r="AD1175" s="65">
        <v>-121.385288531</v>
      </c>
      <c r="AE1175" s="65" t="s">
        <v>289</v>
      </c>
      <c r="AF1175" s="64">
        <v>50686</v>
      </c>
      <c r="AG1175" s="64" t="s">
        <v>61</v>
      </c>
      <c r="AH1175" s="64">
        <v>127</v>
      </c>
      <c r="AI1175" s="64">
        <v>54</v>
      </c>
      <c r="AJ1175" s="64" t="s">
        <v>57</v>
      </c>
      <c r="AK1175" s="64" t="s">
        <v>62</v>
      </c>
      <c r="AL1175" s="66" t="s">
        <v>57</v>
      </c>
      <c r="AM1175" s="66" t="s">
        <v>63</v>
      </c>
      <c r="AN1175" s="63" t="str">
        <f t="shared" si="159"/>
        <v>Bonaparte*</v>
      </c>
      <c r="AO1175" s="67" t="str">
        <f t="shared" si="160"/>
        <v>FALSE</v>
      </c>
      <c r="AP1175" s="67" t="str">
        <f t="shared" si="161"/>
        <v>FALSE</v>
      </c>
    </row>
    <row r="1176" spans="2:42" x14ac:dyDescent="0.25">
      <c r="B1176" s="174">
        <v>50687</v>
      </c>
      <c r="C1176" s="6" t="str">
        <f t="shared" si="153"/>
        <v>Skeetchestn*</v>
      </c>
      <c r="D1176" s="4" t="s">
        <v>57</v>
      </c>
      <c r="E1176" s="5" t="s">
        <v>57</v>
      </c>
      <c r="F1176" s="5" t="s">
        <v>57</v>
      </c>
      <c r="G1176" s="5" t="s">
        <v>2550</v>
      </c>
      <c r="H1176" s="5" t="s">
        <v>2538</v>
      </c>
      <c r="I1176" s="299"/>
      <c r="J1176" s="346"/>
      <c r="K1176" s="346"/>
      <c r="L1176" s="346"/>
      <c r="M1176" s="347"/>
      <c r="N1176" s="1"/>
      <c r="O1176" s="2"/>
      <c r="P1176" s="194"/>
      <c r="Q1176" s="343" t="str">
        <f t="shared" si="154"/>
        <v/>
      </c>
      <c r="R1176" s="210" t="str">
        <f t="shared" si="155"/>
        <v/>
      </c>
      <c r="S1176" s="211" t="str">
        <f t="shared" si="156"/>
        <v/>
      </c>
      <c r="T1176" s="215"/>
      <c r="U1176" s="213">
        <f t="shared" si="157"/>
        <v>0</v>
      </c>
      <c r="V1176" s="217">
        <f t="shared" si="158"/>
        <v>0</v>
      </c>
      <c r="W1176" s="215"/>
      <c r="X1176" s="215"/>
      <c r="Y1176" s="213">
        <f>IF(AB1176="Y",COUNT(#REF!), "")</f>
        <v>0</v>
      </c>
      <c r="Z1176" s="32"/>
      <c r="AA1176" s="66" t="s">
        <v>1974</v>
      </c>
      <c r="AB1176" s="64" t="s">
        <v>59</v>
      </c>
      <c r="AC1176" s="68">
        <v>50.840870956000003</v>
      </c>
      <c r="AD1176" s="68">
        <v>-120.94586471700001</v>
      </c>
      <c r="AE1176" s="65" t="s">
        <v>1975</v>
      </c>
      <c r="AF1176" s="66">
        <v>50687</v>
      </c>
      <c r="AG1176" s="66" t="s">
        <v>61</v>
      </c>
      <c r="AH1176" s="66">
        <v>181</v>
      </c>
      <c r="AI1176" s="66">
        <v>82</v>
      </c>
      <c r="AJ1176" s="66" t="s">
        <v>57</v>
      </c>
      <c r="AK1176" s="66" t="s">
        <v>62</v>
      </c>
      <c r="AL1176" s="66" t="s">
        <v>62</v>
      </c>
      <c r="AM1176" s="66" t="s">
        <v>63</v>
      </c>
      <c r="AN1176" s="63" t="str">
        <f t="shared" si="159"/>
        <v>Skeetchestn*</v>
      </c>
      <c r="AO1176" s="67" t="str">
        <f t="shared" si="160"/>
        <v>FALSE</v>
      </c>
      <c r="AP1176" s="67" t="str">
        <f t="shared" si="161"/>
        <v>FALSE</v>
      </c>
    </row>
    <row r="1177" spans="2:42" x14ac:dyDescent="0.25">
      <c r="B1177" s="174">
        <v>50688</v>
      </c>
      <c r="C1177" s="6" t="str">
        <f t="shared" si="153"/>
        <v>Tk'emlúps te Secwépemc*</v>
      </c>
      <c r="D1177" s="4" t="s">
        <v>62</v>
      </c>
      <c r="E1177" s="5" t="s">
        <v>62</v>
      </c>
      <c r="F1177" s="5" t="s">
        <v>62</v>
      </c>
      <c r="G1177" s="5" t="s">
        <v>2550</v>
      </c>
      <c r="H1177" s="5" t="s">
        <v>2538</v>
      </c>
      <c r="I1177" s="299"/>
      <c r="J1177" s="346"/>
      <c r="K1177" s="346"/>
      <c r="L1177" s="346"/>
      <c r="M1177" s="347"/>
      <c r="N1177" s="1"/>
      <c r="O1177" s="2"/>
      <c r="P1177" s="194"/>
      <c r="Q1177" s="343" t="str">
        <f t="shared" si="154"/>
        <v/>
      </c>
      <c r="R1177" s="210" t="str">
        <f t="shared" si="155"/>
        <v/>
      </c>
      <c r="S1177" s="211" t="str">
        <f t="shared" si="156"/>
        <v/>
      </c>
      <c r="T1177" s="215"/>
      <c r="U1177" s="213">
        <f t="shared" si="157"/>
        <v>0</v>
      </c>
      <c r="V1177" s="217">
        <f t="shared" si="158"/>
        <v>0</v>
      </c>
      <c r="W1177" s="215"/>
      <c r="X1177" s="215"/>
      <c r="Y1177" s="213">
        <f>IF(AB1177="Y",COUNT(#REF!), "")</f>
        <v>0</v>
      </c>
      <c r="Z1177" s="32"/>
      <c r="AA1177" s="66" t="s">
        <v>2194</v>
      </c>
      <c r="AB1177" s="64" t="s">
        <v>59</v>
      </c>
      <c r="AC1177" s="68">
        <v>50.682038304999999</v>
      </c>
      <c r="AD1177" s="68">
        <v>-120.296506554</v>
      </c>
      <c r="AE1177" s="65" t="s">
        <v>2195</v>
      </c>
      <c r="AF1177" s="66">
        <v>50688</v>
      </c>
      <c r="AG1177" s="66" t="s">
        <v>66</v>
      </c>
      <c r="AH1177" s="66">
        <v>7330</v>
      </c>
      <c r="AI1177" s="66">
        <v>3074</v>
      </c>
      <c r="AJ1177" s="66" t="s">
        <v>62</v>
      </c>
      <c r="AK1177" s="66" t="s">
        <v>57</v>
      </c>
      <c r="AL1177" s="66" t="s">
        <v>62</v>
      </c>
      <c r="AM1177" s="66" t="s">
        <v>63</v>
      </c>
      <c r="AN1177" s="63" t="str">
        <f t="shared" si="159"/>
        <v>Tk'emlúps te Secwépemc*</v>
      </c>
      <c r="AO1177" s="67" t="str">
        <f t="shared" si="160"/>
        <v>FALSE</v>
      </c>
      <c r="AP1177" s="67" t="str">
        <f t="shared" si="161"/>
        <v>FALSE</v>
      </c>
    </row>
    <row r="1178" spans="2:42" x14ac:dyDescent="0.25">
      <c r="B1178" s="174">
        <v>50689</v>
      </c>
      <c r="C1178" s="6" t="str">
        <f t="shared" si="153"/>
        <v>Little Shuswap Lake*</v>
      </c>
      <c r="D1178" s="4" t="s">
        <v>57</v>
      </c>
      <c r="E1178" s="5" t="s">
        <v>62</v>
      </c>
      <c r="F1178" s="5" t="s">
        <v>62</v>
      </c>
      <c r="G1178" s="5" t="s">
        <v>2551</v>
      </c>
      <c r="H1178" s="5" t="s">
        <v>2538</v>
      </c>
      <c r="I1178" s="299"/>
      <c r="J1178" s="346"/>
      <c r="K1178" s="346"/>
      <c r="L1178" s="346"/>
      <c r="M1178" s="347"/>
      <c r="N1178" s="1"/>
      <c r="O1178" s="2"/>
      <c r="P1178" s="194"/>
      <c r="Q1178" s="343" t="str">
        <f t="shared" si="154"/>
        <v/>
      </c>
      <c r="R1178" s="210" t="str">
        <f t="shared" si="155"/>
        <v/>
      </c>
      <c r="S1178" s="211" t="str">
        <f t="shared" si="156"/>
        <v/>
      </c>
      <c r="T1178" s="215"/>
      <c r="U1178" s="213">
        <f t="shared" si="157"/>
        <v>0</v>
      </c>
      <c r="V1178" s="217">
        <f t="shared" si="158"/>
        <v>0</v>
      </c>
      <c r="W1178" s="215"/>
      <c r="X1178" s="215"/>
      <c r="Y1178" s="213">
        <f>IF(AB1178="Y",COUNT(#REF!), "")</f>
        <v>0</v>
      </c>
      <c r="Z1178" s="32"/>
      <c r="AA1178" s="64" t="s">
        <v>1236</v>
      </c>
      <c r="AB1178" s="64" t="s">
        <v>59</v>
      </c>
      <c r="AC1178" s="65">
        <v>50.870243535</v>
      </c>
      <c r="AD1178" s="65">
        <v>-119.59965332500001</v>
      </c>
      <c r="AE1178" s="65" t="s">
        <v>1237</v>
      </c>
      <c r="AF1178" s="64">
        <v>50689</v>
      </c>
      <c r="AG1178" s="64" t="s">
        <v>61</v>
      </c>
      <c r="AH1178" s="64">
        <v>77</v>
      </c>
      <c r="AI1178" s="64">
        <v>93</v>
      </c>
      <c r="AJ1178" s="64" t="s">
        <v>57</v>
      </c>
      <c r="AK1178" s="64" t="s">
        <v>62</v>
      </c>
      <c r="AL1178" s="66" t="s">
        <v>62</v>
      </c>
      <c r="AM1178" s="66" t="s">
        <v>63</v>
      </c>
      <c r="AN1178" s="63" t="str">
        <f t="shared" si="159"/>
        <v>Little Shuswap Lake*</v>
      </c>
      <c r="AO1178" s="67" t="str">
        <f t="shared" si="160"/>
        <v>FALSE</v>
      </c>
      <c r="AP1178" s="67" t="str">
        <f t="shared" si="161"/>
        <v>FALSE</v>
      </c>
    </row>
    <row r="1179" spans="2:42" x14ac:dyDescent="0.25">
      <c r="B1179" s="174">
        <v>50690</v>
      </c>
      <c r="C1179" s="6" t="str">
        <f t="shared" si="153"/>
        <v>Neskonlith*</v>
      </c>
      <c r="D1179" s="4" t="s">
        <v>62</v>
      </c>
      <c r="E1179" s="5" t="s">
        <v>62</v>
      </c>
      <c r="F1179" s="5" t="s">
        <v>62</v>
      </c>
      <c r="G1179" s="5" t="s">
        <v>2550</v>
      </c>
      <c r="H1179" s="5" t="s">
        <v>2538</v>
      </c>
      <c r="I1179" s="299"/>
      <c r="J1179" s="346"/>
      <c r="K1179" s="346"/>
      <c r="L1179" s="346"/>
      <c r="M1179" s="347"/>
      <c r="N1179" s="1"/>
      <c r="O1179" s="2"/>
      <c r="P1179" s="194"/>
      <c r="Q1179" s="343" t="str">
        <f t="shared" si="154"/>
        <v/>
      </c>
      <c r="R1179" s="210" t="str">
        <f t="shared" si="155"/>
        <v/>
      </c>
      <c r="S1179" s="211" t="str">
        <f t="shared" si="156"/>
        <v/>
      </c>
      <c r="T1179" s="215"/>
      <c r="U1179" s="213">
        <f t="shared" si="157"/>
        <v>0</v>
      </c>
      <c r="V1179" s="217">
        <f t="shared" si="158"/>
        <v>0</v>
      </c>
      <c r="W1179" s="215"/>
      <c r="X1179" s="215"/>
      <c r="Y1179" s="213">
        <f>IF(AB1179="Y",COUNT(#REF!), "")</f>
        <v>0</v>
      </c>
      <c r="Z1179" s="32"/>
      <c r="AA1179" s="64" t="s">
        <v>1480</v>
      </c>
      <c r="AB1179" s="64" t="s">
        <v>59</v>
      </c>
      <c r="AC1179" s="65">
        <v>50.773332533999998</v>
      </c>
      <c r="AD1179" s="65">
        <v>-119.73058005199999</v>
      </c>
      <c r="AE1179" s="65" t="s">
        <v>1481</v>
      </c>
      <c r="AF1179" s="64">
        <v>50690</v>
      </c>
      <c r="AG1179" s="64" t="s">
        <v>61</v>
      </c>
      <c r="AH1179" s="64">
        <v>287</v>
      </c>
      <c r="AI1179" s="64">
        <v>118</v>
      </c>
      <c r="AJ1179" s="64" t="s">
        <v>57</v>
      </c>
      <c r="AK1179" s="64" t="s">
        <v>57</v>
      </c>
      <c r="AL1179" s="66" t="s">
        <v>57</v>
      </c>
      <c r="AM1179" s="66" t="s">
        <v>63</v>
      </c>
      <c r="AN1179" s="63" t="str">
        <f t="shared" si="159"/>
        <v>Neskonlith*</v>
      </c>
      <c r="AO1179" s="67" t="str">
        <f t="shared" si="160"/>
        <v>FALSE</v>
      </c>
      <c r="AP1179" s="67" t="str">
        <f t="shared" si="161"/>
        <v>FALSE</v>
      </c>
    </row>
    <row r="1180" spans="2:42" x14ac:dyDescent="0.25">
      <c r="B1180" s="174">
        <v>50691</v>
      </c>
      <c r="C1180" s="6" t="str">
        <f t="shared" si="153"/>
        <v>Simpcw First Nation*</v>
      </c>
      <c r="D1180" s="4" t="s">
        <v>57</v>
      </c>
      <c r="E1180" s="5" t="s">
        <v>57</v>
      </c>
      <c r="F1180" s="5" t="s">
        <v>62</v>
      </c>
      <c r="G1180" s="5" t="s">
        <v>2550</v>
      </c>
      <c r="H1180" s="5" t="s">
        <v>2538</v>
      </c>
      <c r="I1180" s="299"/>
      <c r="J1180" s="346"/>
      <c r="K1180" s="346"/>
      <c r="L1180" s="346"/>
      <c r="M1180" s="347"/>
      <c r="N1180" s="1"/>
      <c r="O1180" s="2"/>
      <c r="P1180" s="194"/>
      <c r="Q1180" s="343" t="str">
        <f t="shared" si="154"/>
        <v/>
      </c>
      <c r="R1180" s="210" t="str">
        <f t="shared" si="155"/>
        <v/>
      </c>
      <c r="S1180" s="211" t="str">
        <f t="shared" si="156"/>
        <v/>
      </c>
      <c r="T1180" s="215"/>
      <c r="U1180" s="213">
        <f t="shared" si="157"/>
        <v>0</v>
      </c>
      <c r="V1180" s="217">
        <f t="shared" si="158"/>
        <v>0</v>
      </c>
      <c r="W1180" s="215"/>
      <c r="X1180" s="215"/>
      <c r="Y1180" s="213">
        <f>IF(AB1180="Y",COUNT(#REF!), "")</f>
        <v>0</v>
      </c>
      <c r="Z1180" s="32"/>
      <c r="AA1180" s="64" t="s">
        <v>1954</v>
      </c>
      <c r="AB1180" s="64" t="s">
        <v>59</v>
      </c>
      <c r="AC1180" s="65">
        <v>51.316895449999997</v>
      </c>
      <c r="AD1180" s="65">
        <v>-120.14902639500001</v>
      </c>
      <c r="AE1180" s="65" t="s">
        <v>1955</v>
      </c>
      <c r="AF1180" s="64">
        <v>50691</v>
      </c>
      <c r="AG1180" s="64" t="s">
        <v>66</v>
      </c>
      <c r="AH1180" s="64">
        <v>157</v>
      </c>
      <c r="AI1180" s="64">
        <v>77</v>
      </c>
      <c r="AJ1180" s="64" t="s">
        <v>57</v>
      </c>
      <c r="AK1180" s="64" t="s">
        <v>62</v>
      </c>
      <c r="AL1180" s="66" t="s">
        <v>57</v>
      </c>
      <c r="AM1180" s="66" t="s">
        <v>63</v>
      </c>
      <c r="AN1180" s="63" t="str">
        <f t="shared" si="159"/>
        <v>Simpcw First Nation*</v>
      </c>
      <c r="AO1180" s="67" t="str">
        <f t="shared" si="160"/>
        <v>FALSE</v>
      </c>
      <c r="AP1180" s="67" t="str">
        <f t="shared" si="161"/>
        <v>FALSE</v>
      </c>
    </row>
    <row r="1181" spans="2:42" x14ac:dyDescent="0.25">
      <c r="B1181" s="174">
        <v>50692</v>
      </c>
      <c r="C1181" s="6" t="str">
        <f t="shared" si="153"/>
        <v>Cook's Ferry (Oregon Jack Creek)*</v>
      </c>
      <c r="D1181" s="4" t="s">
        <v>57</v>
      </c>
      <c r="E1181" s="5" t="s">
        <v>62</v>
      </c>
      <c r="F1181" s="5" t="s">
        <v>62</v>
      </c>
      <c r="G1181" s="5" t="s">
        <v>2550</v>
      </c>
      <c r="H1181" s="5" t="s">
        <v>2538</v>
      </c>
      <c r="I1181" s="299"/>
      <c r="J1181" s="346"/>
      <c r="K1181" s="346"/>
      <c r="L1181" s="346"/>
      <c r="M1181" s="347"/>
      <c r="N1181" s="1"/>
      <c r="O1181" s="2"/>
      <c r="P1181" s="194"/>
      <c r="Q1181" s="343" t="str">
        <f t="shared" si="154"/>
        <v/>
      </c>
      <c r="R1181" s="210" t="str">
        <f t="shared" si="155"/>
        <v/>
      </c>
      <c r="S1181" s="211" t="str">
        <f t="shared" si="156"/>
        <v/>
      </c>
      <c r="T1181" s="215"/>
      <c r="U1181" s="213">
        <f t="shared" si="157"/>
        <v>0</v>
      </c>
      <c r="V1181" s="217">
        <f t="shared" si="158"/>
        <v>0</v>
      </c>
      <c r="W1181" s="215"/>
      <c r="X1181" s="215"/>
      <c r="Y1181" s="213">
        <f>IF(AB1181="Y",COUNT(#REF!), "")</f>
        <v>0</v>
      </c>
      <c r="Z1181" s="32"/>
      <c r="AA1181" s="66" t="s">
        <v>533</v>
      </c>
      <c r="AB1181" s="64" t="s">
        <v>59</v>
      </c>
      <c r="AC1181" s="68">
        <v>50.619421522000003</v>
      </c>
      <c r="AD1181" s="68">
        <v>-121.319117044</v>
      </c>
      <c r="AE1181" s="65" t="s">
        <v>534</v>
      </c>
      <c r="AF1181" s="66">
        <v>50692</v>
      </c>
      <c r="AG1181" s="66" t="s">
        <v>61</v>
      </c>
      <c r="AH1181" s="66">
        <v>5</v>
      </c>
      <c r="AI1181" s="66">
        <v>5</v>
      </c>
      <c r="AJ1181" s="66" t="s">
        <v>57</v>
      </c>
      <c r="AK1181" s="66" t="s">
        <v>62</v>
      </c>
      <c r="AL1181" s="66" t="s">
        <v>57</v>
      </c>
      <c r="AM1181" s="66" t="s">
        <v>63</v>
      </c>
      <c r="AN1181" s="63" t="str">
        <f t="shared" si="159"/>
        <v>Cook's Ferry (Oregon Jack Creek)*</v>
      </c>
      <c r="AO1181" s="67" t="str">
        <f t="shared" si="160"/>
        <v>FALSE</v>
      </c>
      <c r="AP1181" s="67" t="str">
        <f t="shared" si="161"/>
        <v>FALSE</v>
      </c>
    </row>
    <row r="1182" spans="2:42" x14ac:dyDescent="0.25">
      <c r="B1182" s="174">
        <v>50693</v>
      </c>
      <c r="C1182" s="6" t="str">
        <f t="shared" si="153"/>
        <v>Coldwater*</v>
      </c>
      <c r="D1182" s="4" t="s">
        <v>57</v>
      </c>
      <c r="E1182" s="5" t="s">
        <v>57</v>
      </c>
      <c r="F1182" s="5" t="s">
        <v>62</v>
      </c>
      <c r="G1182" s="5" t="s">
        <v>2550</v>
      </c>
      <c r="H1182" s="5" t="s">
        <v>2538</v>
      </c>
      <c r="I1182" s="299"/>
      <c r="J1182" s="346"/>
      <c r="K1182" s="346"/>
      <c r="L1182" s="346"/>
      <c r="M1182" s="347"/>
      <c r="N1182" s="1"/>
      <c r="O1182" s="2"/>
      <c r="P1182" s="194"/>
      <c r="Q1182" s="343" t="str">
        <f t="shared" si="154"/>
        <v/>
      </c>
      <c r="R1182" s="210" t="str">
        <f t="shared" si="155"/>
        <v/>
      </c>
      <c r="S1182" s="211" t="str">
        <f t="shared" si="156"/>
        <v/>
      </c>
      <c r="T1182" s="215"/>
      <c r="U1182" s="213">
        <f t="shared" si="157"/>
        <v>0</v>
      </c>
      <c r="V1182" s="217">
        <f t="shared" si="158"/>
        <v>0</v>
      </c>
      <c r="W1182" s="215"/>
      <c r="X1182" s="215"/>
      <c r="Y1182" s="213">
        <f>IF(AB1182="Y",COUNT(#REF!), "")</f>
        <v>0</v>
      </c>
      <c r="Z1182" s="32"/>
      <c r="AA1182" s="66" t="s">
        <v>520</v>
      </c>
      <c r="AB1182" s="64" t="s">
        <v>59</v>
      </c>
      <c r="AC1182" s="68">
        <v>50.027103635000003</v>
      </c>
      <c r="AD1182" s="68">
        <v>-120.855204051</v>
      </c>
      <c r="AE1182" s="65" t="s">
        <v>522</v>
      </c>
      <c r="AF1182" s="66">
        <v>50693</v>
      </c>
      <c r="AG1182" s="66" t="s">
        <v>61</v>
      </c>
      <c r="AH1182" s="66">
        <v>283</v>
      </c>
      <c r="AI1182" s="66">
        <v>103</v>
      </c>
      <c r="AJ1182" s="66" t="s">
        <v>57</v>
      </c>
      <c r="AK1182" s="66" t="s">
        <v>62</v>
      </c>
      <c r="AL1182" s="66" t="s">
        <v>57</v>
      </c>
      <c r="AM1182" s="66" t="s">
        <v>63</v>
      </c>
      <c r="AN1182" s="63" t="str">
        <f t="shared" si="159"/>
        <v>Coldwater*</v>
      </c>
      <c r="AO1182" s="67" t="str">
        <f t="shared" si="160"/>
        <v>FALSE</v>
      </c>
      <c r="AP1182" s="67" t="str">
        <f t="shared" si="161"/>
        <v>FALSE</v>
      </c>
    </row>
    <row r="1183" spans="2:42" x14ac:dyDescent="0.25">
      <c r="B1183" s="174">
        <v>50694</v>
      </c>
      <c r="C1183" s="6" t="str">
        <f t="shared" si="153"/>
        <v>Cook's Ferry*</v>
      </c>
      <c r="D1183" s="4" t="s">
        <v>57</v>
      </c>
      <c r="E1183" s="5" t="s">
        <v>57</v>
      </c>
      <c r="F1183" s="5" t="s">
        <v>62</v>
      </c>
      <c r="G1183" s="5" t="s">
        <v>2550</v>
      </c>
      <c r="H1183" s="5" t="s">
        <v>2538</v>
      </c>
      <c r="I1183" s="299"/>
      <c r="J1183" s="346"/>
      <c r="K1183" s="346"/>
      <c r="L1183" s="346"/>
      <c r="M1183" s="347"/>
      <c r="N1183" s="1"/>
      <c r="O1183" s="2"/>
      <c r="P1183" s="194"/>
      <c r="Q1183" s="343" t="str">
        <f t="shared" si="154"/>
        <v/>
      </c>
      <c r="R1183" s="210" t="str">
        <f t="shared" si="155"/>
        <v/>
      </c>
      <c r="S1183" s="211" t="str">
        <f t="shared" si="156"/>
        <v/>
      </c>
      <c r="T1183" s="215"/>
      <c r="U1183" s="213">
        <f t="shared" si="157"/>
        <v>0</v>
      </c>
      <c r="V1183" s="217">
        <f t="shared" si="158"/>
        <v>0</v>
      </c>
      <c r="W1183" s="215"/>
      <c r="X1183" s="215"/>
      <c r="Y1183" s="213">
        <f>IF(AB1183="Y",COUNT(#REF!), "")</f>
        <v>0</v>
      </c>
      <c r="Z1183" s="32"/>
      <c r="AA1183" s="64" t="s">
        <v>535</v>
      </c>
      <c r="AB1183" s="64" t="s">
        <v>59</v>
      </c>
      <c r="AC1183" s="65">
        <v>50.424090720000002</v>
      </c>
      <c r="AD1183" s="65">
        <v>-121.31791112800001</v>
      </c>
      <c r="AE1183" s="65" t="s">
        <v>536</v>
      </c>
      <c r="AF1183" s="64">
        <v>50694</v>
      </c>
      <c r="AG1183" s="64" t="s">
        <v>61</v>
      </c>
      <c r="AH1183" s="64">
        <v>60</v>
      </c>
      <c r="AI1183" s="64">
        <v>36</v>
      </c>
      <c r="AJ1183" s="64" t="s">
        <v>57</v>
      </c>
      <c r="AK1183" s="64" t="s">
        <v>62</v>
      </c>
      <c r="AL1183" s="66" t="s">
        <v>57</v>
      </c>
      <c r="AM1183" s="66" t="s">
        <v>63</v>
      </c>
      <c r="AN1183" s="63" t="str">
        <f t="shared" si="159"/>
        <v>Cook's Ferry*</v>
      </c>
      <c r="AO1183" s="67" t="str">
        <f t="shared" si="160"/>
        <v>FALSE</v>
      </c>
      <c r="AP1183" s="67" t="str">
        <f t="shared" si="161"/>
        <v>FALSE</v>
      </c>
    </row>
    <row r="1184" spans="2:42" x14ac:dyDescent="0.25">
      <c r="B1184" s="174">
        <v>50695</v>
      </c>
      <c r="C1184" s="6" t="str">
        <f t="shared" si="153"/>
        <v>Shulus (Lower Nicola)*</v>
      </c>
      <c r="D1184" s="4" t="s">
        <v>57</v>
      </c>
      <c r="E1184" s="5" t="s">
        <v>62</v>
      </c>
      <c r="F1184" s="5" t="s">
        <v>62</v>
      </c>
      <c r="G1184" s="5" t="s">
        <v>2550</v>
      </c>
      <c r="H1184" s="5" t="s">
        <v>2538</v>
      </c>
      <c r="I1184" s="299"/>
      <c r="J1184" s="346"/>
      <c r="K1184" s="346"/>
      <c r="L1184" s="346"/>
      <c r="M1184" s="347"/>
      <c r="N1184" s="1"/>
      <c r="O1184" s="2"/>
      <c r="P1184" s="194"/>
      <c r="Q1184" s="343" t="str">
        <f t="shared" si="154"/>
        <v/>
      </c>
      <c r="R1184" s="210" t="str">
        <f t="shared" si="155"/>
        <v/>
      </c>
      <c r="S1184" s="211" t="str">
        <f t="shared" si="156"/>
        <v/>
      </c>
      <c r="T1184" s="215"/>
      <c r="U1184" s="213">
        <f t="shared" si="157"/>
        <v>0</v>
      </c>
      <c r="V1184" s="217">
        <f t="shared" si="158"/>
        <v>0</v>
      </c>
      <c r="W1184" s="215"/>
      <c r="X1184" s="215"/>
      <c r="Y1184" s="213">
        <f>IF(AB1184="Y",COUNT(#REF!), "")</f>
        <v>0</v>
      </c>
      <c r="Z1184" s="32"/>
      <c r="AA1184" s="64" t="s">
        <v>1926</v>
      </c>
      <c r="AB1184" s="64" t="s">
        <v>59</v>
      </c>
      <c r="AC1184" s="65">
        <v>50.138327736000001</v>
      </c>
      <c r="AD1184" s="65">
        <v>-120.857681537</v>
      </c>
      <c r="AE1184" s="65" t="s">
        <v>1927</v>
      </c>
      <c r="AF1184" s="64">
        <v>50695</v>
      </c>
      <c r="AG1184" s="64" t="s">
        <v>61</v>
      </c>
      <c r="AH1184" s="64">
        <v>1090</v>
      </c>
      <c r="AI1184" s="64">
        <v>539</v>
      </c>
      <c r="AJ1184" s="64" t="s">
        <v>57</v>
      </c>
      <c r="AK1184" s="64" t="s">
        <v>62</v>
      </c>
      <c r="AL1184" s="66" t="s">
        <v>62</v>
      </c>
      <c r="AM1184" s="66" t="s">
        <v>63</v>
      </c>
      <c r="AN1184" s="63" t="str">
        <f t="shared" si="159"/>
        <v>Shulus (Lower Nicola)*</v>
      </c>
      <c r="AO1184" s="67" t="str">
        <f t="shared" si="160"/>
        <v>FALSE</v>
      </c>
      <c r="AP1184" s="67" t="str">
        <f t="shared" si="161"/>
        <v>FALSE</v>
      </c>
    </row>
    <row r="1185" spans="2:42" x14ac:dyDescent="0.25">
      <c r="B1185" s="174">
        <v>50696</v>
      </c>
      <c r="C1185" s="6" t="str">
        <f t="shared" si="153"/>
        <v>Nicomen*</v>
      </c>
      <c r="D1185" s="4" t="s">
        <v>57</v>
      </c>
      <c r="E1185" s="5" t="s">
        <v>57</v>
      </c>
      <c r="F1185" s="5" t="s">
        <v>62</v>
      </c>
      <c r="G1185" s="5" t="s">
        <v>2550</v>
      </c>
      <c r="H1185" s="5" t="s">
        <v>2538</v>
      </c>
      <c r="I1185" s="299"/>
      <c r="J1185" s="346"/>
      <c r="K1185" s="346"/>
      <c r="L1185" s="346"/>
      <c r="M1185" s="347"/>
      <c r="N1185" s="1"/>
      <c r="O1185" s="2"/>
      <c r="P1185" s="194"/>
      <c r="Q1185" s="343" t="str">
        <f t="shared" si="154"/>
        <v/>
      </c>
      <c r="R1185" s="210" t="str">
        <f t="shared" si="155"/>
        <v/>
      </c>
      <c r="S1185" s="211" t="str">
        <f t="shared" si="156"/>
        <v/>
      </c>
      <c r="T1185" s="215"/>
      <c r="U1185" s="213">
        <f t="shared" si="157"/>
        <v>0</v>
      </c>
      <c r="V1185" s="217">
        <f t="shared" si="158"/>
        <v>0</v>
      </c>
      <c r="W1185" s="215"/>
      <c r="X1185" s="215"/>
      <c r="Y1185" s="213">
        <f>IF(AB1185="Y",COUNT(#REF!), "")</f>
        <v>0</v>
      </c>
      <c r="Z1185" s="32"/>
      <c r="AA1185" s="66" t="s">
        <v>1498</v>
      </c>
      <c r="AB1185" s="64" t="s">
        <v>59</v>
      </c>
      <c r="AC1185" s="68">
        <v>50.264437137999998</v>
      </c>
      <c r="AD1185" s="68">
        <v>-121.39824636</v>
      </c>
      <c r="AE1185" s="65" t="s">
        <v>1499</v>
      </c>
      <c r="AF1185" s="66">
        <v>50696</v>
      </c>
      <c r="AG1185" s="66" t="s">
        <v>61</v>
      </c>
      <c r="AH1185" s="66">
        <v>68</v>
      </c>
      <c r="AI1185" s="66">
        <v>22</v>
      </c>
      <c r="AJ1185" s="66" t="s">
        <v>57</v>
      </c>
      <c r="AK1185" s="66" t="s">
        <v>62</v>
      </c>
      <c r="AL1185" s="66" t="s">
        <v>62</v>
      </c>
      <c r="AM1185" s="66" t="s">
        <v>63</v>
      </c>
      <c r="AN1185" s="63" t="str">
        <f t="shared" si="159"/>
        <v>Nicomen*</v>
      </c>
      <c r="AO1185" s="67" t="str">
        <f t="shared" si="160"/>
        <v>FALSE</v>
      </c>
      <c r="AP1185" s="67" t="str">
        <f t="shared" si="161"/>
        <v>FALSE</v>
      </c>
    </row>
    <row r="1186" spans="2:42" x14ac:dyDescent="0.25">
      <c r="B1186" s="174">
        <v>50697</v>
      </c>
      <c r="C1186" s="6" t="str">
        <f t="shared" ref="C1186:C1249" si="162">HYPERLINK(AE1186,AN1186)</f>
        <v>Upper Nicola*</v>
      </c>
      <c r="D1186" s="4" t="s">
        <v>57</v>
      </c>
      <c r="E1186" s="5" t="s">
        <v>57</v>
      </c>
      <c r="F1186" s="5" t="s">
        <v>62</v>
      </c>
      <c r="G1186" s="5" t="s">
        <v>2550</v>
      </c>
      <c r="H1186" s="5" t="s">
        <v>2538</v>
      </c>
      <c r="I1186" s="299"/>
      <c r="J1186" s="346"/>
      <c r="K1186" s="346"/>
      <c r="L1186" s="346"/>
      <c r="M1186" s="347"/>
      <c r="N1186" s="1"/>
      <c r="O1186" s="2"/>
      <c r="P1186" s="194"/>
      <c r="Q1186" s="343" t="str">
        <f t="shared" ref="Q1186:Q1249" si="163">IF(L1186="","",
IF(SUM((J1186*L1186)/M1186)&lt;=N1186,"Sufficient Capacity",
IF(SUM((J1186*L1186)/M1186)&gt;N1186,"Not Enough Capacity","Error")))</f>
        <v/>
      </c>
      <c r="R1186" s="210" t="str">
        <f t="shared" ref="R1186:R1249" si="164">IF(OR(ISBLANK(J1186),ISBLANK(L1186),ISBLANK(M1186)), "",(J1186*L1186/M1186))</f>
        <v/>
      </c>
      <c r="S1186" s="211" t="str">
        <f t="shared" ref="S1186:S1249" si="165">IF(AND(COUNT(N1186,R1186)=2, OR($O$10="Last-Mile", $O$10="Transport &amp; Last-Mile")), N1186-R1186, "")</f>
        <v/>
      </c>
      <c r="T1186" s="215"/>
      <c r="U1186" s="213">
        <f t="shared" ref="U1186:U1249" si="166">IF(AND(AB1186="Y",I1186&lt;&gt;""),1,0)</f>
        <v>0</v>
      </c>
      <c r="V1186" s="217">
        <f t="shared" ref="V1186:V1249" si="167">IF(AND(AB1186="Y",I1186="Last-Mile &amp; Transport"),1,0)</f>
        <v>0</v>
      </c>
      <c r="W1186" s="215"/>
      <c r="X1186" s="215"/>
      <c r="Y1186" s="213">
        <f>IF(AB1186="Y",COUNT(#REF!), "")</f>
        <v>0</v>
      </c>
      <c r="Z1186" s="32"/>
      <c r="AA1186" s="66" t="s">
        <v>2299</v>
      </c>
      <c r="AB1186" s="64" t="s">
        <v>59</v>
      </c>
      <c r="AC1186" s="68">
        <v>50.141989451000001</v>
      </c>
      <c r="AD1186" s="68">
        <v>-120.28242517</v>
      </c>
      <c r="AE1186" s="65" t="s">
        <v>2301</v>
      </c>
      <c r="AF1186" s="66">
        <v>50697</v>
      </c>
      <c r="AG1186" s="66" t="s">
        <v>61</v>
      </c>
      <c r="AH1186" s="66">
        <v>126</v>
      </c>
      <c r="AI1186" s="66">
        <v>65</v>
      </c>
      <c r="AJ1186" s="66" t="s">
        <v>57</v>
      </c>
      <c r="AK1186" s="66" t="s">
        <v>62</v>
      </c>
      <c r="AL1186" s="66" t="s">
        <v>62</v>
      </c>
      <c r="AM1186" s="66" t="s">
        <v>63</v>
      </c>
      <c r="AN1186" s="63" t="str">
        <f t="shared" ref="AN1186:AN1249" si="168">IF(AB1186="Y", CONCATENATE(AA1186,"*"), AA1186)</f>
        <v>Upper Nicola*</v>
      </c>
      <c r="AO1186" s="67" t="str">
        <f t="shared" ref="AO1186:AO1249" si="169">IF(I1186="Last-Mile","TRUE",IF(I1186="Transport &amp; Last-Mile","TRUE","FALSE"))</f>
        <v>FALSE</v>
      </c>
      <c r="AP1186" s="67" t="str">
        <f t="shared" ref="AP1186:AP1249" si="170">IF(I1186="Transport","TRUE",IF(I1186="Transport &amp; Last-Mile","TRUE","FALSE"))</f>
        <v>FALSE</v>
      </c>
    </row>
    <row r="1187" spans="2:42" x14ac:dyDescent="0.25">
      <c r="B1187" s="174">
        <v>50698</v>
      </c>
      <c r="C1187" s="6" t="str">
        <f t="shared" si="162"/>
        <v>Shackan*</v>
      </c>
      <c r="D1187" s="4" t="s">
        <v>57</v>
      </c>
      <c r="E1187" s="5" t="s">
        <v>57</v>
      </c>
      <c r="F1187" s="5" t="s">
        <v>57</v>
      </c>
      <c r="G1187" s="5" t="s">
        <v>2550</v>
      </c>
      <c r="H1187" s="5" t="s">
        <v>2538</v>
      </c>
      <c r="I1187" s="299"/>
      <c r="J1187" s="346"/>
      <c r="K1187" s="346"/>
      <c r="L1187" s="346"/>
      <c r="M1187" s="347"/>
      <c r="N1187" s="1"/>
      <c r="O1187" s="2"/>
      <c r="P1187" s="194"/>
      <c r="Q1187" s="343" t="str">
        <f t="shared" si="163"/>
        <v/>
      </c>
      <c r="R1187" s="210" t="str">
        <f t="shared" si="164"/>
        <v/>
      </c>
      <c r="S1187" s="211" t="str">
        <f t="shared" si="165"/>
        <v/>
      </c>
      <c r="T1187" s="215"/>
      <c r="U1187" s="213">
        <f t="shared" si="166"/>
        <v>0</v>
      </c>
      <c r="V1187" s="217">
        <f t="shared" si="167"/>
        <v>0</v>
      </c>
      <c r="W1187" s="215"/>
      <c r="X1187" s="215"/>
      <c r="Y1187" s="213">
        <f>IF(AB1187="Y",COUNT(#REF!), "")</f>
        <v>0</v>
      </c>
      <c r="Z1187" s="32"/>
      <c r="AA1187" s="66" t="s">
        <v>1901</v>
      </c>
      <c r="AB1187" s="64" t="s">
        <v>59</v>
      </c>
      <c r="AC1187" s="68">
        <v>50.293388219999997</v>
      </c>
      <c r="AD1187" s="68">
        <v>-121.175373007</v>
      </c>
      <c r="AE1187" s="65" t="s">
        <v>1902</v>
      </c>
      <c r="AF1187" s="66">
        <v>50698</v>
      </c>
      <c r="AG1187" s="66" t="s">
        <v>61</v>
      </c>
      <c r="AH1187" s="66">
        <v>39</v>
      </c>
      <c r="AI1187" s="66">
        <v>22</v>
      </c>
      <c r="AJ1187" s="66" t="s">
        <v>57</v>
      </c>
      <c r="AK1187" s="66" t="s">
        <v>62</v>
      </c>
      <c r="AL1187" s="66" t="s">
        <v>62</v>
      </c>
      <c r="AM1187" s="66" t="s">
        <v>63</v>
      </c>
      <c r="AN1187" s="63" t="str">
        <f t="shared" si="168"/>
        <v>Shackan*</v>
      </c>
      <c r="AO1187" s="67" t="str">
        <f t="shared" si="169"/>
        <v>FALSE</v>
      </c>
      <c r="AP1187" s="67" t="str">
        <f t="shared" si="170"/>
        <v>FALSE</v>
      </c>
    </row>
    <row r="1188" spans="2:42" x14ac:dyDescent="0.25">
      <c r="B1188" s="174">
        <v>50699</v>
      </c>
      <c r="C1188" s="6" t="str">
        <f t="shared" si="162"/>
        <v>Nooaitch*</v>
      </c>
      <c r="D1188" s="4" t="s">
        <v>57</v>
      </c>
      <c r="E1188" s="5" t="s">
        <v>57</v>
      </c>
      <c r="F1188" s="5" t="s">
        <v>57</v>
      </c>
      <c r="G1188" s="5" t="s">
        <v>2550</v>
      </c>
      <c r="H1188" s="5" t="s">
        <v>2538</v>
      </c>
      <c r="I1188" s="299"/>
      <c r="J1188" s="346"/>
      <c r="K1188" s="346"/>
      <c r="L1188" s="346"/>
      <c r="M1188" s="347"/>
      <c r="N1188" s="1"/>
      <c r="O1188" s="2"/>
      <c r="P1188" s="194"/>
      <c r="Q1188" s="343" t="str">
        <f t="shared" si="163"/>
        <v/>
      </c>
      <c r="R1188" s="210" t="str">
        <f t="shared" si="164"/>
        <v/>
      </c>
      <c r="S1188" s="211" t="str">
        <f t="shared" si="165"/>
        <v/>
      </c>
      <c r="T1188" s="215"/>
      <c r="U1188" s="213">
        <f t="shared" si="166"/>
        <v>0</v>
      </c>
      <c r="V1188" s="217">
        <f t="shared" si="167"/>
        <v>0</v>
      </c>
      <c r="W1188" s="215"/>
      <c r="X1188" s="215"/>
      <c r="Y1188" s="213">
        <f>IF(AB1188="Y",COUNT(#REF!), "")</f>
        <v>0</v>
      </c>
      <c r="Z1188" s="32"/>
      <c r="AA1188" s="66" t="s">
        <v>1506</v>
      </c>
      <c r="AB1188" s="64" t="s">
        <v>59</v>
      </c>
      <c r="AC1188" s="68">
        <v>50.153435772999998</v>
      </c>
      <c r="AD1188" s="68">
        <v>-121.035106361</v>
      </c>
      <c r="AE1188" s="65" t="s">
        <v>1507</v>
      </c>
      <c r="AF1188" s="66">
        <v>50699</v>
      </c>
      <c r="AG1188" s="66" t="s">
        <v>61</v>
      </c>
      <c r="AH1188" s="66">
        <v>153</v>
      </c>
      <c r="AI1188" s="66">
        <v>61</v>
      </c>
      <c r="AJ1188" s="66" t="s">
        <v>57</v>
      </c>
      <c r="AK1188" s="66" t="s">
        <v>62</v>
      </c>
      <c r="AL1188" s="66" t="s">
        <v>62</v>
      </c>
      <c r="AM1188" s="66" t="s">
        <v>63</v>
      </c>
      <c r="AN1188" s="63" t="str">
        <f t="shared" si="168"/>
        <v>Nooaitch*</v>
      </c>
      <c r="AO1188" s="67" t="str">
        <f t="shared" si="169"/>
        <v>FALSE</v>
      </c>
      <c r="AP1188" s="67" t="str">
        <f t="shared" si="170"/>
        <v>FALSE</v>
      </c>
    </row>
    <row r="1189" spans="2:42" x14ac:dyDescent="0.25">
      <c r="B1189" s="174">
        <v>50700</v>
      </c>
      <c r="C1189" s="6" t="str">
        <f t="shared" si="162"/>
        <v>Boothroyd*</v>
      </c>
      <c r="D1189" s="4" t="s">
        <v>62</v>
      </c>
      <c r="E1189" s="5" t="s">
        <v>62</v>
      </c>
      <c r="F1189" s="5" t="s">
        <v>62</v>
      </c>
      <c r="G1189" s="5" t="s">
        <v>2541</v>
      </c>
      <c r="H1189" s="5" t="s">
        <v>2540</v>
      </c>
      <c r="I1189" s="299"/>
      <c r="J1189" s="346"/>
      <c r="K1189" s="346"/>
      <c r="L1189" s="346"/>
      <c r="M1189" s="347"/>
      <c r="N1189" s="1"/>
      <c r="O1189" s="2"/>
      <c r="P1189" s="194"/>
      <c r="Q1189" s="343" t="str">
        <f t="shared" si="163"/>
        <v/>
      </c>
      <c r="R1189" s="210" t="str">
        <f t="shared" si="164"/>
        <v/>
      </c>
      <c r="S1189" s="211" t="str">
        <f t="shared" si="165"/>
        <v/>
      </c>
      <c r="T1189" s="215"/>
      <c r="U1189" s="213">
        <f t="shared" si="166"/>
        <v>0</v>
      </c>
      <c r="V1189" s="217">
        <f t="shared" si="167"/>
        <v>0</v>
      </c>
      <c r="W1189" s="215"/>
      <c r="X1189" s="215"/>
      <c r="Y1189" s="213">
        <f>IF(AB1189="Y",COUNT(#REF!), "")</f>
        <v>0</v>
      </c>
      <c r="Z1189" s="32"/>
      <c r="AA1189" s="64" t="s">
        <v>296</v>
      </c>
      <c r="AB1189" s="64" t="s">
        <v>59</v>
      </c>
      <c r="AC1189" s="65">
        <v>49.963070752999997</v>
      </c>
      <c r="AD1189" s="65">
        <v>-121.48496459499999</v>
      </c>
      <c r="AE1189" s="65" t="s">
        <v>297</v>
      </c>
      <c r="AF1189" s="64">
        <v>50700</v>
      </c>
      <c r="AG1189" s="64" t="s">
        <v>61</v>
      </c>
      <c r="AH1189" s="64">
        <v>81</v>
      </c>
      <c r="AI1189" s="64">
        <v>46</v>
      </c>
      <c r="AJ1189" s="64" t="s">
        <v>57</v>
      </c>
      <c r="AK1189" s="64" t="s">
        <v>57</v>
      </c>
      <c r="AL1189" s="66" t="s">
        <v>57</v>
      </c>
      <c r="AM1189" s="66" t="s">
        <v>63</v>
      </c>
      <c r="AN1189" s="63" t="str">
        <f t="shared" si="168"/>
        <v>Boothroyd*</v>
      </c>
      <c r="AO1189" s="67" t="str">
        <f t="shared" si="169"/>
        <v>FALSE</v>
      </c>
      <c r="AP1189" s="67" t="str">
        <f t="shared" si="170"/>
        <v>FALSE</v>
      </c>
    </row>
    <row r="1190" spans="2:42" x14ac:dyDescent="0.25">
      <c r="B1190" s="174">
        <v>50701</v>
      </c>
      <c r="C1190" s="6" t="str">
        <f t="shared" si="162"/>
        <v>Boston Bar First Nation*</v>
      </c>
      <c r="D1190" s="4" t="s">
        <v>62</v>
      </c>
      <c r="E1190" s="5" t="s">
        <v>62</v>
      </c>
      <c r="F1190" s="5" t="s">
        <v>62</v>
      </c>
      <c r="G1190" s="5" t="s">
        <v>2541</v>
      </c>
      <c r="H1190" s="5" t="s">
        <v>2540</v>
      </c>
      <c r="I1190" s="299"/>
      <c r="J1190" s="346"/>
      <c r="K1190" s="346"/>
      <c r="L1190" s="346"/>
      <c r="M1190" s="347"/>
      <c r="N1190" s="1"/>
      <c r="O1190" s="2"/>
      <c r="P1190" s="194"/>
      <c r="Q1190" s="343" t="str">
        <f t="shared" si="163"/>
        <v/>
      </c>
      <c r="R1190" s="210" t="str">
        <f t="shared" si="164"/>
        <v/>
      </c>
      <c r="S1190" s="211" t="str">
        <f t="shared" si="165"/>
        <v/>
      </c>
      <c r="T1190" s="215"/>
      <c r="U1190" s="213">
        <f t="shared" si="166"/>
        <v>0</v>
      </c>
      <c r="V1190" s="217">
        <f t="shared" si="167"/>
        <v>0</v>
      </c>
      <c r="W1190" s="215"/>
      <c r="X1190" s="215"/>
      <c r="Y1190" s="213">
        <f>IF(AB1190="Y",COUNT(#REF!), "")</f>
        <v>0</v>
      </c>
      <c r="Z1190" s="32"/>
      <c r="AA1190" s="66" t="s">
        <v>302</v>
      </c>
      <c r="AB1190" s="64" t="s">
        <v>59</v>
      </c>
      <c r="AC1190" s="68">
        <v>49.877170509999999</v>
      </c>
      <c r="AD1190" s="68">
        <v>-121.450370376</v>
      </c>
      <c r="AE1190" s="65" t="s">
        <v>303</v>
      </c>
      <c r="AF1190" s="66">
        <v>50701</v>
      </c>
      <c r="AG1190" s="66" t="s">
        <v>61</v>
      </c>
      <c r="AH1190" s="66">
        <v>111</v>
      </c>
      <c r="AI1190" s="66">
        <v>82</v>
      </c>
      <c r="AJ1190" s="66" t="s">
        <v>62</v>
      </c>
      <c r="AK1190" s="66" t="s">
        <v>57</v>
      </c>
      <c r="AL1190" s="66" t="s">
        <v>57</v>
      </c>
      <c r="AM1190" s="66" t="s">
        <v>63</v>
      </c>
      <c r="AN1190" s="63" t="str">
        <f t="shared" si="168"/>
        <v>Boston Bar First Nation*</v>
      </c>
      <c r="AO1190" s="67" t="str">
        <f t="shared" si="169"/>
        <v>FALSE</v>
      </c>
      <c r="AP1190" s="67" t="str">
        <f t="shared" si="170"/>
        <v>FALSE</v>
      </c>
    </row>
    <row r="1191" spans="2:42" x14ac:dyDescent="0.25">
      <c r="B1191" s="174">
        <v>50702</v>
      </c>
      <c r="C1191" s="6" t="str">
        <f t="shared" si="162"/>
        <v>Whispering Pines/Clinton*</v>
      </c>
      <c r="D1191" s="4" t="s">
        <v>57</v>
      </c>
      <c r="E1191" s="5" t="s">
        <v>57</v>
      </c>
      <c r="F1191" s="5" t="s">
        <v>62</v>
      </c>
      <c r="G1191" s="5" t="s">
        <v>2550</v>
      </c>
      <c r="H1191" s="5" t="s">
        <v>2538</v>
      </c>
      <c r="I1191" s="299"/>
      <c r="J1191" s="346"/>
      <c r="K1191" s="346"/>
      <c r="L1191" s="346"/>
      <c r="M1191" s="347"/>
      <c r="N1191" s="1"/>
      <c r="O1191" s="2"/>
      <c r="P1191" s="194"/>
      <c r="Q1191" s="343" t="str">
        <f t="shared" si="163"/>
        <v/>
      </c>
      <c r="R1191" s="210" t="str">
        <f t="shared" si="164"/>
        <v/>
      </c>
      <c r="S1191" s="211" t="str">
        <f t="shared" si="165"/>
        <v/>
      </c>
      <c r="T1191" s="215"/>
      <c r="U1191" s="213">
        <f t="shared" si="166"/>
        <v>0</v>
      </c>
      <c r="V1191" s="217">
        <f t="shared" si="167"/>
        <v>0</v>
      </c>
      <c r="W1191" s="215"/>
      <c r="X1191" s="215"/>
      <c r="Y1191" s="213">
        <f>IF(AB1191="Y",COUNT(#REF!), "")</f>
        <v>0</v>
      </c>
      <c r="Z1191" s="32"/>
      <c r="AA1191" s="64" t="s">
        <v>2393</v>
      </c>
      <c r="AB1191" s="64" t="s">
        <v>59</v>
      </c>
      <c r="AC1191" s="65">
        <v>50.986696924</v>
      </c>
      <c r="AD1191" s="65">
        <v>-120.240793348</v>
      </c>
      <c r="AE1191" s="65" t="s">
        <v>2394</v>
      </c>
      <c r="AF1191" s="64">
        <v>50702</v>
      </c>
      <c r="AG1191" s="64" t="s">
        <v>61</v>
      </c>
      <c r="AH1191" s="64">
        <v>203</v>
      </c>
      <c r="AI1191" s="64">
        <v>84</v>
      </c>
      <c r="AJ1191" s="64" t="s">
        <v>57</v>
      </c>
      <c r="AK1191" s="64" t="s">
        <v>62</v>
      </c>
      <c r="AL1191" s="66" t="s">
        <v>62</v>
      </c>
      <c r="AM1191" s="66" t="s">
        <v>63</v>
      </c>
      <c r="AN1191" s="63" t="str">
        <f t="shared" si="168"/>
        <v>Whispering Pines/Clinton*</v>
      </c>
      <c r="AO1191" s="67" t="str">
        <f t="shared" si="169"/>
        <v>FALSE</v>
      </c>
      <c r="AP1191" s="67" t="str">
        <f t="shared" si="170"/>
        <v>FALSE</v>
      </c>
    </row>
    <row r="1192" spans="2:42" x14ac:dyDescent="0.25">
      <c r="B1192" s="174">
        <v>50703</v>
      </c>
      <c r="C1192" s="6" t="str">
        <f t="shared" si="162"/>
        <v>High Bar*</v>
      </c>
      <c r="D1192" s="4" t="s">
        <v>57</v>
      </c>
      <c r="E1192" s="5" t="s">
        <v>57</v>
      </c>
      <c r="F1192" s="5" t="s">
        <v>57</v>
      </c>
      <c r="G1192" s="5" t="s">
        <v>2550</v>
      </c>
      <c r="H1192" s="5" t="s">
        <v>2538</v>
      </c>
      <c r="I1192" s="299"/>
      <c r="J1192" s="346"/>
      <c r="K1192" s="346"/>
      <c r="L1192" s="346"/>
      <c r="M1192" s="347"/>
      <c r="N1192" s="1"/>
      <c r="O1192" s="2"/>
      <c r="P1192" s="194"/>
      <c r="Q1192" s="343" t="str">
        <f t="shared" si="163"/>
        <v/>
      </c>
      <c r="R1192" s="210" t="str">
        <f t="shared" si="164"/>
        <v/>
      </c>
      <c r="S1192" s="211" t="str">
        <f t="shared" si="165"/>
        <v/>
      </c>
      <c r="T1192" s="215"/>
      <c r="U1192" s="213">
        <f t="shared" si="166"/>
        <v>0</v>
      </c>
      <c r="V1192" s="217">
        <f t="shared" si="167"/>
        <v>0</v>
      </c>
      <c r="W1192" s="215"/>
      <c r="X1192" s="215"/>
      <c r="Y1192" s="213">
        <f>IF(AB1192="Y",COUNT(#REF!), "")</f>
        <v>0</v>
      </c>
      <c r="Z1192" s="32"/>
      <c r="AA1192" s="66" t="s">
        <v>969</v>
      </c>
      <c r="AB1192" s="64" t="s">
        <v>59</v>
      </c>
      <c r="AC1192" s="68">
        <v>51.113042993999997</v>
      </c>
      <c r="AD1192" s="68">
        <v>-122.01808212900001</v>
      </c>
      <c r="AE1192" s="65" t="s">
        <v>970</v>
      </c>
      <c r="AF1192" s="66">
        <v>50703</v>
      </c>
      <c r="AG1192" s="66" t="s">
        <v>61</v>
      </c>
      <c r="AH1192" s="66">
        <v>0</v>
      </c>
      <c r="AI1192" s="66">
        <v>1</v>
      </c>
      <c r="AJ1192" s="66" t="s">
        <v>57</v>
      </c>
      <c r="AK1192" s="66" t="s">
        <v>62</v>
      </c>
      <c r="AL1192" s="66" t="s">
        <v>57</v>
      </c>
      <c r="AM1192" s="66" t="s">
        <v>63</v>
      </c>
      <c r="AN1192" s="63" t="str">
        <f t="shared" si="168"/>
        <v>High Bar*</v>
      </c>
      <c r="AO1192" s="67" t="str">
        <f t="shared" si="169"/>
        <v>FALSE</v>
      </c>
      <c r="AP1192" s="67" t="str">
        <f t="shared" si="170"/>
        <v>FALSE</v>
      </c>
    </row>
    <row r="1193" spans="2:42" x14ac:dyDescent="0.25">
      <c r="B1193" s="174">
        <v>50704</v>
      </c>
      <c r="C1193" s="6" t="str">
        <f t="shared" si="162"/>
        <v>Kanaka Bar*</v>
      </c>
      <c r="D1193" s="4" t="s">
        <v>57</v>
      </c>
      <c r="E1193" s="5" t="s">
        <v>57</v>
      </c>
      <c r="F1193" s="5" t="s">
        <v>62</v>
      </c>
      <c r="G1193" s="5" t="s">
        <v>2550</v>
      </c>
      <c r="H1193" s="5" t="s">
        <v>2538</v>
      </c>
      <c r="I1193" s="299"/>
      <c r="J1193" s="346"/>
      <c r="K1193" s="346"/>
      <c r="L1193" s="346"/>
      <c r="M1193" s="347"/>
      <c r="N1193" s="1"/>
      <c r="O1193" s="2"/>
      <c r="P1193" s="194"/>
      <c r="Q1193" s="343" t="str">
        <f t="shared" si="163"/>
        <v/>
      </c>
      <c r="R1193" s="210" t="str">
        <f t="shared" si="164"/>
        <v/>
      </c>
      <c r="S1193" s="211" t="str">
        <f t="shared" si="165"/>
        <v/>
      </c>
      <c r="T1193" s="215"/>
      <c r="U1193" s="213">
        <f t="shared" si="166"/>
        <v>0</v>
      </c>
      <c r="V1193" s="217">
        <f t="shared" si="167"/>
        <v>0</v>
      </c>
      <c r="W1193" s="215"/>
      <c r="X1193" s="215"/>
      <c r="Y1193" s="213">
        <f>IF(AB1193="Y",COUNT(#REF!), "")</f>
        <v>0</v>
      </c>
      <c r="Z1193" s="32"/>
      <c r="AA1193" s="66" t="s">
        <v>1052</v>
      </c>
      <c r="AB1193" s="64" t="s">
        <v>59</v>
      </c>
      <c r="AC1193" s="68">
        <v>50.112176966</v>
      </c>
      <c r="AD1193" s="68">
        <v>-121.5620351</v>
      </c>
      <c r="AE1193" s="65" t="s">
        <v>1053</v>
      </c>
      <c r="AF1193" s="66">
        <v>50704</v>
      </c>
      <c r="AG1193" s="66" t="s">
        <v>61</v>
      </c>
      <c r="AH1193" s="66">
        <v>85</v>
      </c>
      <c r="AI1193" s="66">
        <v>18</v>
      </c>
      <c r="AJ1193" s="66" t="s">
        <v>57</v>
      </c>
      <c r="AK1193" s="66" t="s">
        <v>62</v>
      </c>
      <c r="AL1193" s="66" t="s">
        <v>57</v>
      </c>
      <c r="AM1193" s="66" t="s">
        <v>63</v>
      </c>
      <c r="AN1193" s="63" t="str">
        <f t="shared" si="168"/>
        <v>Kanaka Bar*</v>
      </c>
      <c r="AO1193" s="67" t="str">
        <f t="shared" si="169"/>
        <v>FALSE</v>
      </c>
      <c r="AP1193" s="67" t="str">
        <f t="shared" si="170"/>
        <v>FALSE</v>
      </c>
    </row>
    <row r="1194" spans="2:42" x14ac:dyDescent="0.25">
      <c r="B1194" s="174">
        <v>50705</v>
      </c>
      <c r="C1194" s="6" t="str">
        <f t="shared" si="162"/>
        <v>Lytton*</v>
      </c>
      <c r="D1194" s="4" t="s">
        <v>62</v>
      </c>
      <c r="E1194" s="5" t="s">
        <v>62</v>
      </c>
      <c r="F1194" s="5" t="s">
        <v>62</v>
      </c>
      <c r="G1194" s="5" t="s">
        <v>2550</v>
      </c>
      <c r="H1194" s="5" t="s">
        <v>2538</v>
      </c>
      <c r="I1194" s="299"/>
      <c r="J1194" s="346"/>
      <c r="K1194" s="346"/>
      <c r="L1194" s="346"/>
      <c r="M1194" s="347"/>
      <c r="N1194" s="1"/>
      <c r="O1194" s="2"/>
      <c r="P1194" s="194"/>
      <c r="Q1194" s="343" t="str">
        <f t="shared" si="163"/>
        <v/>
      </c>
      <c r="R1194" s="210" t="str">
        <f t="shared" si="164"/>
        <v/>
      </c>
      <c r="S1194" s="211" t="str">
        <f t="shared" si="165"/>
        <v/>
      </c>
      <c r="T1194" s="215"/>
      <c r="U1194" s="213">
        <f t="shared" si="166"/>
        <v>0</v>
      </c>
      <c r="V1194" s="217">
        <f t="shared" si="167"/>
        <v>0</v>
      </c>
      <c r="W1194" s="215"/>
      <c r="X1194" s="215"/>
      <c r="Y1194" s="213">
        <f>IF(AB1194="Y",COUNT(#REF!), "")</f>
        <v>0</v>
      </c>
      <c r="Z1194" s="32"/>
      <c r="AA1194" s="66" t="s">
        <v>1268</v>
      </c>
      <c r="AB1194" s="64" t="s">
        <v>59</v>
      </c>
      <c r="AC1194" s="68">
        <v>50.237487000000002</v>
      </c>
      <c r="AD1194" s="68">
        <v>-121.577555</v>
      </c>
      <c r="AE1194" s="65" t="s">
        <v>1273</v>
      </c>
      <c r="AF1194" s="66">
        <v>50705</v>
      </c>
      <c r="AG1194" s="66" t="s">
        <v>61</v>
      </c>
      <c r="AH1194" s="66">
        <v>607</v>
      </c>
      <c r="AI1194" s="66">
        <v>276</v>
      </c>
      <c r="AJ1194" s="66" t="s">
        <v>62</v>
      </c>
      <c r="AK1194" s="66" t="s">
        <v>57</v>
      </c>
      <c r="AL1194" s="66" t="s">
        <v>62</v>
      </c>
      <c r="AM1194" s="66" t="s">
        <v>63</v>
      </c>
      <c r="AN1194" s="63" t="str">
        <f t="shared" si="168"/>
        <v>Lytton*</v>
      </c>
      <c r="AO1194" s="67" t="str">
        <f t="shared" si="169"/>
        <v>FALSE</v>
      </c>
      <c r="AP1194" s="67" t="str">
        <f t="shared" si="170"/>
        <v>FALSE</v>
      </c>
    </row>
    <row r="1195" spans="2:42" x14ac:dyDescent="0.25">
      <c r="B1195" s="174">
        <v>50706</v>
      </c>
      <c r="C1195" s="6" t="str">
        <f t="shared" si="162"/>
        <v>Siska*</v>
      </c>
      <c r="D1195" s="4" t="s">
        <v>57</v>
      </c>
      <c r="E1195" s="5" t="s">
        <v>57</v>
      </c>
      <c r="F1195" s="5" t="s">
        <v>57</v>
      </c>
      <c r="G1195" s="5" t="s">
        <v>2550</v>
      </c>
      <c r="H1195" s="5" t="s">
        <v>2538</v>
      </c>
      <c r="I1195" s="299"/>
      <c r="J1195" s="346"/>
      <c r="K1195" s="346"/>
      <c r="L1195" s="346"/>
      <c r="M1195" s="347"/>
      <c r="N1195" s="1"/>
      <c r="O1195" s="2"/>
      <c r="P1195" s="194"/>
      <c r="Q1195" s="343" t="str">
        <f t="shared" si="163"/>
        <v/>
      </c>
      <c r="R1195" s="210" t="str">
        <f t="shared" si="164"/>
        <v/>
      </c>
      <c r="S1195" s="211" t="str">
        <f t="shared" si="165"/>
        <v/>
      </c>
      <c r="T1195" s="215"/>
      <c r="U1195" s="213">
        <f t="shared" si="166"/>
        <v>0</v>
      </c>
      <c r="V1195" s="217">
        <f t="shared" si="167"/>
        <v>0</v>
      </c>
      <c r="W1195" s="215"/>
      <c r="X1195" s="215"/>
      <c r="Y1195" s="213">
        <f>IF(AB1195="Y",COUNT(#REF!), "")</f>
        <v>0</v>
      </c>
      <c r="Z1195" s="32"/>
      <c r="AA1195" s="66" t="s">
        <v>1966</v>
      </c>
      <c r="AB1195" s="64" t="s">
        <v>59</v>
      </c>
      <c r="AC1195" s="68">
        <v>50.136346185000001</v>
      </c>
      <c r="AD1195" s="68">
        <v>-121.571554917</v>
      </c>
      <c r="AE1195" s="65" t="s">
        <v>1967</v>
      </c>
      <c r="AF1195" s="66">
        <v>50706</v>
      </c>
      <c r="AG1195" s="66" t="s">
        <v>61</v>
      </c>
      <c r="AH1195" s="66">
        <v>101</v>
      </c>
      <c r="AI1195" s="66">
        <v>39</v>
      </c>
      <c r="AJ1195" s="66" t="s">
        <v>57</v>
      </c>
      <c r="AK1195" s="66" t="s">
        <v>62</v>
      </c>
      <c r="AL1195" s="66" t="s">
        <v>62</v>
      </c>
      <c r="AM1195" s="66" t="s">
        <v>63</v>
      </c>
      <c r="AN1195" s="63" t="str">
        <f t="shared" si="168"/>
        <v>Siska*</v>
      </c>
      <c r="AO1195" s="67" t="str">
        <f t="shared" si="169"/>
        <v>FALSE</v>
      </c>
      <c r="AP1195" s="67" t="str">
        <f t="shared" si="170"/>
        <v>FALSE</v>
      </c>
    </row>
    <row r="1196" spans="2:42" x14ac:dyDescent="0.25">
      <c r="B1196" s="174">
        <v>50707</v>
      </c>
      <c r="C1196" s="6" t="str">
        <f t="shared" si="162"/>
        <v>Skuppah*</v>
      </c>
      <c r="D1196" s="4" t="s">
        <v>57</v>
      </c>
      <c r="E1196" s="5" t="s">
        <v>57</v>
      </c>
      <c r="F1196" s="5" t="s">
        <v>62</v>
      </c>
      <c r="G1196" s="5" t="s">
        <v>2550</v>
      </c>
      <c r="H1196" s="5" t="s">
        <v>2538</v>
      </c>
      <c r="I1196" s="299"/>
      <c r="J1196" s="346"/>
      <c r="K1196" s="346"/>
      <c r="L1196" s="346"/>
      <c r="M1196" s="347"/>
      <c r="N1196" s="1"/>
      <c r="O1196" s="2"/>
      <c r="P1196" s="194"/>
      <c r="Q1196" s="343" t="str">
        <f t="shared" si="163"/>
        <v/>
      </c>
      <c r="R1196" s="210" t="str">
        <f t="shared" si="164"/>
        <v/>
      </c>
      <c r="S1196" s="211" t="str">
        <f t="shared" si="165"/>
        <v/>
      </c>
      <c r="T1196" s="215"/>
      <c r="U1196" s="213">
        <f t="shared" si="166"/>
        <v>0</v>
      </c>
      <c r="V1196" s="217">
        <f t="shared" si="167"/>
        <v>0</v>
      </c>
      <c r="W1196" s="215"/>
      <c r="X1196" s="215"/>
      <c r="Y1196" s="213">
        <f>IF(AB1196="Y",COUNT(#REF!), "")</f>
        <v>0</v>
      </c>
      <c r="Z1196" s="32"/>
      <c r="AA1196" s="64" t="s">
        <v>1990</v>
      </c>
      <c r="AB1196" s="64" t="s">
        <v>59</v>
      </c>
      <c r="AC1196" s="65">
        <v>50.187592160999998</v>
      </c>
      <c r="AD1196" s="65">
        <v>-121.573860869</v>
      </c>
      <c r="AE1196" s="65" t="s">
        <v>1991</v>
      </c>
      <c r="AF1196" s="64">
        <v>50707</v>
      </c>
      <c r="AG1196" s="64" t="s">
        <v>61</v>
      </c>
      <c r="AH1196" s="64">
        <v>72</v>
      </c>
      <c r="AI1196" s="64">
        <v>32</v>
      </c>
      <c r="AJ1196" s="64" t="s">
        <v>57</v>
      </c>
      <c r="AK1196" s="64" t="s">
        <v>62</v>
      </c>
      <c r="AL1196" s="66" t="s">
        <v>62</v>
      </c>
      <c r="AM1196" s="66" t="s">
        <v>63</v>
      </c>
      <c r="AN1196" s="63" t="str">
        <f t="shared" si="168"/>
        <v>Skuppah*</v>
      </c>
      <c r="AO1196" s="67" t="str">
        <f t="shared" si="169"/>
        <v>FALSE</v>
      </c>
      <c r="AP1196" s="67" t="str">
        <f t="shared" si="170"/>
        <v>FALSE</v>
      </c>
    </row>
    <row r="1197" spans="2:42" x14ac:dyDescent="0.25">
      <c r="B1197" s="174">
        <v>50708</v>
      </c>
      <c r="C1197" s="6" t="str">
        <f t="shared" si="162"/>
        <v>Spuzzum*</v>
      </c>
      <c r="D1197" s="4" t="s">
        <v>57</v>
      </c>
      <c r="E1197" s="5" t="s">
        <v>57</v>
      </c>
      <c r="F1197" s="5" t="s">
        <v>62</v>
      </c>
      <c r="G1197" s="5" t="s">
        <v>2541</v>
      </c>
      <c r="H1197" s="5" t="s">
        <v>2540</v>
      </c>
      <c r="I1197" s="299"/>
      <c r="J1197" s="346"/>
      <c r="K1197" s="346"/>
      <c r="L1197" s="346"/>
      <c r="M1197" s="347"/>
      <c r="N1197" s="1"/>
      <c r="O1197" s="2"/>
      <c r="P1197" s="194"/>
      <c r="Q1197" s="343" t="str">
        <f t="shared" si="163"/>
        <v/>
      </c>
      <c r="R1197" s="210" t="str">
        <f t="shared" si="164"/>
        <v/>
      </c>
      <c r="S1197" s="211" t="str">
        <f t="shared" si="165"/>
        <v/>
      </c>
      <c r="T1197" s="215"/>
      <c r="U1197" s="213">
        <f t="shared" si="166"/>
        <v>0</v>
      </c>
      <c r="V1197" s="217">
        <f t="shared" si="167"/>
        <v>0</v>
      </c>
      <c r="W1197" s="215"/>
      <c r="X1197" s="215"/>
      <c r="Y1197" s="213">
        <f>IF(AB1197="Y",COUNT(#REF!), "")</f>
        <v>0</v>
      </c>
      <c r="Z1197" s="32"/>
      <c r="AA1197" s="66" t="s">
        <v>2062</v>
      </c>
      <c r="AB1197" s="64" t="s">
        <v>59</v>
      </c>
      <c r="AC1197" s="68">
        <v>49.661023325999999</v>
      </c>
      <c r="AD1197" s="68">
        <v>-121.411473898</v>
      </c>
      <c r="AE1197" s="65" t="s">
        <v>2064</v>
      </c>
      <c r="AF1197" s="66">
        <v>50708</v>
      </c>
      <c r="AG1197" s="66" t="s">
        <v>61</v>
      </c>
      <c r="AH1197" s="66">
        <v>41</v>
      </c>
      <c r="AI1197" s="66">
        <v>16</v>
      </c>
      <c r="AJ1197" s="66" t="s">
        <v>57</v>
      </c>
      <c r="AK1197" s="66" t="s">
        <v>62</v>
      </c>
      <c r="AL1197" s="66" t="s">
        <v>62</v>
      </c>
      <c r="AM1197" s="66" t="s">
        <v>63</v>
      </c>
      <c r="AN1197" s="63" t="str">
        <f t="shared" si="168"/>
        <v>Spuzzum*</v>
      </c>
      <c r="AO1197" s="67" t="str">
        <f t="shared" si="169"/>
        <v>FALSE</v>
      </c>
      <c r="AP1197" s="67" t="str">
        <f t="shared" si="170"/>
        <v>FALSE</v>
      </c>
    </row>
    <row r="1198" spans="2:42" x14ac:dyDescent="0.25">
      <c r="B1198" s="174">
        <v>50709</v>
      </c>
      <c r="C1198" s="6" t="str">
        <f t="shared" si="162"/>
        <v>?Esdilagh First Nation*</v>
      </c>
      <c r="D1198" s="4" t="s">
        <v>62</v>
      </c>
      <c r="E1198" s="5" t="s">
        <v>62</v>
      </c>
      <c r="F1198" s="5" t="s">
        <v>62</v>
      </c>
      <c r="G1198" s="5" t="s">
        <v>2554</v>
      </c>
      <c r="H1198" s="5" t="s">
        <v>2552</v>
      </c>
      <c r="I1198" s="299"/>
      <c r="J1198" s="346"/>
      <c r="K1198" s="346"/>
      <c r="L1198" s="346"/>
      <c r="M1198" s="347"/>
      <c r="N1198" s="1"/>
      <c r="O1198" s="2"/>
      <c r="P1198" s="194"/>
      <c r="Q1198" s="343" t="str">
        <f t="shared" si="163"/>
        <v/>
      </c>
      <c r="R1198" s="210" t="str">
        <f t="shared" si="164"/>
        <v/>
      </c>
      <c r="S1198" s="211" t="str">
        <f t="shared" si="165"/>
        <v/>
      </c>
      <c r="T1198" s="217"/>
      <c r="U1198" s="213">
        <f t="shared" si="166"/>
        <v>0</v>
      </c>
      <c r="V1198" s="217">
        <f t="shared" si="167"/>
        <v>0</v>
      </c>
      <c r="W1198" s="217"/>
      <c r="X1198" s="217"/>
      <c r="Y1198" s="213">
        <f>IF(AB1198="Y",COUNT(#REF!), "")</f>
        <v>0</v>
      </c>
      <c r="Z1198" s="70"/>
      <c r="AA1198" s="64" t="s">
        <v>69</v>
      </c>
      <c r="AB1198" s="64" t="s">
        <v>59</v>
      </c>
      <c r="AC1198" s="65">
        <v>52.562844921</v>
      </c>
      <c r="AD1198" s="65">
        <v>-122.496775954</v>
      </c>
      <c r="AE1198" s="65" t="s">
        <v>70</v>
      </c>
      <c r="AF1198" s="64">
        <v>50709</v>
      </c>
      <c r="AG1198" s="64" t="s">
        <v>61</v>
      </c>
      <c r="AH1198" s="64">
        <v>24</v>
      </c>
      <c r="AI1198" s="64">
        <v>13</v>
      </c>
      <c r="AJ1198" s="64" t="s">
        <v>57</v>
      </c>
      <c r="AK1198" s="64" t="s">
        <v>62</v>
      </c>
      <c r="AL1198" s="66" t="s">
        <v>57</v>
      </c>
      <c r="AM1198" s="66" t="s">
        <v>63</v>
      </c>
      <c r="AN1198" s="63" t="str">
        <f t="shared" si="168"/>
        <v>?Esdilagh First Nation*</v>
      </c>
      <c r="AO1198" s="67" t="str">
        <f t="shared" si="169"/>
        <v>FALSE</v>
      </c>
      <c r="AP1198" s="67" t="str">
        <f t="shared" si="170"/>
        <v>FALSE</v>
      </c>
    </row>
    <row r="1199" spans="2:42" x14ac:dyDescent="0.25">
      <c r="B1199" s="174">
        <v>50710</v>
      </c>
      <c r="C1199" s="6" t="str">
        <f t="shared" si="162"/>
        <v>Alexis Creek*</v>
      </c>
      <c r="D1199" s="4" t="s">
        <v>62</v>
      </c>
      <c r="E1199" s="5" t="s">
        <v>62</v>
      </c>
      <c r="F1199" s="5" t="s">
        <v>57</v>
      </c>
      <c r="G1199" s="5" t="s">
        <v>2554</v>
      </c>
      <c r="H1199" s="5" t="s">
        <v>2552</v>
      </c>
      <c r="I1199" s="299"/>
      <c r="J1199" s="346"/>
      <c r="K1199" s="346"/>
      <c r="L1199" s="346"/>
      <c r="M1199" s="347"/>
      <c r="N1199" s="1"/>
      <c r="O1199" s="2"/>
      <c r="P1199" s="194"/>
      <c r="Q1199" s="343" t="str">
        <f t="shared" si="163"/>
        <v/>
      </c>
      <c r="R1199" s="210" t="str">
        <f t="shared" si="164"/>
        <v/>
      </c>
      <c r="S1199" s="211" t="str">
        <f t="shared" si="165"/>
        <v/>
      </c>
      <c r="T1199" s="215"/>
      <c r="U1199" s="213">
        <f t="shared" si="166"/>
        <v>0</v>
      </c>
      <c r="V1199" s="217">
        <f t="shared" si="167"/>
        <v>0</v>
      </c>
      <c r="W1199" s="215"/>
      <c r="X1199" s="215"/>
      <c r="Y1199" s="213">
        <f>IF(AB1199="Y",COUNT(#REF!), "")</f>
        <v>0</v>
      </c>
      <c r="Z1199" s="32"/>
      <c r="AA1199" s="64" t="s">
        <v>117</v>
      </c>
      <c r="AB1199" s="64" t="s">
        <v>59</v>
      </c>
      <c r="AC1199" s="65">
        <v>52.138577579</v>
      </c>
      <c r="AD1199" s="65">
        <v>-123.952087706</v>
      </c>
      <c r="AE1199" s="65" t="s">
        <v>119</v>
      </c>
      <c r="AF1199" s="64">
        <v>50710</v>
      </c>
      <c r="AG1199" s="64" t="s">
        <v>61</v>
      </c>
      <c r="AH1199" s="64">
        <v>196</v>
      </c>
      <c r="AI1199" s="64">
        <v>64</v>
      </c>
      <c r="AJ1199" s="64" t="s">
        <v>57</v>
      </c>
      <c r="AK1199" s="64" t="s">
        <v>62</v>
      </c>
      <c r="AL1199" s="66" t="s">
        <v>62</v>
      </c>
      <c r="AM1199" s="66" t="s">
        <v>63</v>
      </c>
      <c r="AN1199" s="63" t="str">
        <f t="shared" si="168"/>
        <v>Alexis Creek*</v>
      </c>
      <c r="AO1199" s="67" t="str">
        <f t="shared" si="169"/>
        <v>FALSE</v>
      </c>
      <c r="AP1199" s="67" t="str">
        <f t="shared" si="170"/>
        <v>FALSE</v>
      </c>
    </row>
    <row r="1200" spans="2:42" x14ac:dyDescent="0.25">
      <c r="B1200" s="174">
        <v>50711</v>
      </c>
      <c r="C1200" s="6" t="str">
        <f t="shared" si="162"/>
        <v>Alkali Lake (Esk'etemc)*</v>
      </c>
      <c r="D1200" s="4" t="s">
        <v>62</v>
      </c>
      <c r="E1200" s="5" t="s">
        <v>62</v>
      </c>
      <c r="F1200" s="5" t="s">
        <v>57</v>
      </c>
      <c r="G1200" s="5" t="s">
        <v>2554</v>
      </c>
      <c r="H1200" s="5" t="s">
        <v>2552</v>
      </c>
      <c r="I1200" s="299"/>
      <c r="J1200" s="346"/>
      <c r="K1200" s="346"/>
      <c r="L1200" s="346"/>
      <c r="M1200" s="347"/>
      <c r="N1200" s="1"/>
      <c r="O1200" s="2"/>
      <c r="P1200" s="194"/>
      <c r="Q1200" s="343" t="str">
        <f t="shared" si="163"/>
        <v/>
      </c>
      <c r="R1200" s="210" t="str">
        <f t="shared" si="164"/>
        <v/>
      </c>
      <c r="S1200" s="211" t="str">
        <f t="shared" si="165"/>
        <v/>
      </c>
      <c r="T1200" s="215"/>
      <c r="U1200" s="213">
        <f t="shared" si="166"/>
        <v>0</v>
      </c>
      <c r="V1200" s="217">
        <f t="shared" si="167"/>
        <v>0</v>
      </c>
      <c r="W1200" s="215"/>
      <c r="X1200" s="215"/>
      <c r="Y1200" s="213">
        <f>IF(AB1200="Y",COUNT(#REF!), "")</f>
        <v>0</v>
      </c>
      <c r="Z1200" s="32"/>
      <c r="AA1200" s="66" t="s">
        <v>124</v>
      </c>
      <c r="AB1200" s="64" t="s">
        <v>59</v>
      </c>
      <c r="AC1200" s="68">
        <v>51.788658832000003</v>
      </c>
      <c r="AD1200" s="68">
        <v>-122.236447751</v>
      </c>
      <c r="AE1200" s="65" t="s">
        <v>125</v>
      </c>
      <c r="AF1200" s="66">
        <v>50711</v>
      </c>
      <c r="AG1200" s="66" t="s">
        <v>61</v>
      </c>
      <c r="AH1200" s="66">
        <v>321</v>
      </c>
      <c r="AI1200" s="66">
        <v>120</v>
      </c>
      <c r="AJ1200" s="66" t="s">
        <v>62</v>
      </c>
      <c r="AK1200" s="66" t="s">
        <v>57</v>
      </c>
      <c r="AL1200" s="66" t="s">
        <v>57</v>
      </c>
      <c r="AM1200" s="66" t="s">
        <v>63</v>
      </c>
      <c r="AN1200" s="63" t="str">
        <f t="shared" si="168"/>
        <v>Alkali Lake (Esk'etemc)*</v>
      </c>
      <c r="AO1200" s="67" t="str">
        <f t="shared" si="169"/>
        <v>FALSE</v>
      </c>
      <c r="AP1200" s="67" t="str">
        <f t="shared" si="170"/>
        <v>FALSE</v>
      </c>
    </row>
    <row r="1201" spans="2:42" x14ac:dyDescent="0.25">
      <c r="B1201" s="174">
        <v>50712</v>
      </c>
      <c r="C1201" s="6" t="str">
        <f t="shared" si="162"/>
        <v>Tl'etinqox Government*</v>
      </c>
      <c r="D1201" s="4" t="s">
        <v>62</v>
      </c>
      <c r="E1201" s="5" t="s">
        <v>62</v>
      </c>
      <c r="F1201" s="5" t="s">
        <v>57</v>
      </c>
      <c r="G1201" s="5" t="s">
        <v>2554</v>
      </c>
      <c r="H1201" s="5" t="s">
        <v>2552</v>
      </c>
      <c r="I1201" s="299"/>
      <c r="J1201" s="346"/>
      <c r="K1201" s="346"/>
      <c r="L1201" s="346"/>
      <c r="M1201" s="347"/>
      <c r="N1201" s="1"/>
      <c r="O1201" s="2"/>
      <c r="P1201" s="194"/>
      <c r="Q1201" s="343" t="str">
        <f t="shared" si="163"/>
        <v/>
      </c>
      <c r="R1201" s="210" t="str">
        <f t="shared" si="164"/>
        <v/>
      </c>
      <c r="S1201" s="211" t="str">
        <f t="shared" si="165"/>
        <v/>
      </c>
      <c r="T1201" s="215"/>
      <c r="U1201" s="213">
        <f t="shared" si="166"/>
        <v>0</v>
      </c>
      <c r="V1201" s="217">
        <f t="shared" si="167"/>
        <v>0</v>
      </c>
      <c r="W1201" s="215"/>
      <c r="X1201" s="215"/>
      <c r="Y1201" s="213">
        <f>IF(AB1201="Y",COUNT(#REF!), "")</f>
        <v>0</v>
      </c>
      <c r="Z1201" s="32"/>
      <c r="AA1201" s="66" t="s">
        <v>2201</v>
      </c>
      <c r="AB1201" s="64" t="s">
        <v>59</v>
      </c>
      <c r="AC1201" s="68">
        <v>52.016983647000004</v>
      </c>
      <c r="AD1201" s="68">
        <v>-123.176378748</v>
      </c>
      <c r="AE1201" s="65" t="s">
        <v>2202</v>
      </c>
      <c r="AF1201" s="66">
        <v>50712</v>
      </c>
      <c r="AG1201" s="66" t="s">
        <v>66</v>
      </c>
      <c r="AH1201" s="66">
        <v>341</v>
      </c>
      <c r="AI1201" s="66">
        <v>128</v>
      </c>
      <c r="AJ1201" s="66" t="s">
        <v>57</v>
      </c>
      <c r="AK1201" s="66" t="s">
        <v>62</v>
      </c>
      <c r="AL1201" s="66" t="s">
        <v>62</v>
      </c>
      <c r="AM1201" s="66" t="s">
        <v>63</v>
      </c>
      <c r="AN1201" s="63" t="str">
        <f t="shared" si="168"/>
        <v>Tl'etinqox Government*</v>
      </c>
      <c r="AO1201" s="67" t="str">
        <f t="shared" si="169"/>
        <v>FALSE</v>
      </c>
      <c r="AP1201" s="67" t="str">
        <f t="shared" si="170"/>
        <v>FALSE</v>
      </c>
    </row>
    <row r="1202" spans="2:42" x14ac:dyDescent="0.25">
      <c r="B1202" s="174">
        <v>50713</v>
      </c>
      <c r="C1202" s="6" t="str">
        <f t="shared" si="162"/>
        <v>Canim Lake*</v>
      </c>
      <c r="D1202" s="4" t="s">
        <v>57</v>
      </c>
      <c r="E1202" s="5" t="s">
        <v>57</v>
      </c>
      <c r="F1202" s="5" t="s">
        <v>57</v>
      </c>
      <c r="G1202" s="5" t="s">
        <v>2554</v>
      </c>
      <c r="H1202" s="5" t="s">
        <v>2552</v>
      </c>
      <c r="I1202" s="299"/>
      <c r="J1202" s="346"/>
      <c r="K1202" s="346"/>
      <c r="L1202" s="346"/>
      <c r="M1202" s="347"/>
      <c r="N1202" s="1"/>
      <c r="O1202" s="2"/>
      <c r="P1202" s="194"/>
      <c r="Q1202" s="343" t="str">
        <f t="shared" si="163"/>
        <v/>
      </c>
      <c r="R1202" s="210" t="str">
        <f t="shared" si="164"/>
        <v/>
      </c>
      <c r="S1202" s="211" t="str">
        <f t="shared" si="165"/>
        <v/>
      </c>
      <c r="T1202" s="215"/>
      <c r="U1202" s="213">
        <f t="shared" si="166"/>
        <v>0</v>
      </c>
      <c r="V1202" s="217">
        <f t="shared" si="167"/>
        <v>0</v>
      </c>
      <c r="W1202" s="215"/>
      <c r="X1202" s="215"/>
      <c r="Y1202" s="213">
        <f>IF(AB1202="Y",COUNT(#REF!), "")</f>
        <v>0</v>
      </c>
      <c r="Z1202" s="32"/>
      <c r="AA1202" s="64" t="s">
        <v>389</v>
      </c>
      <c r="AB1202" s="64" t="s">
        <v>59</v>
      </c>
      <c r="AC1202" s="65">
        <v>51.777598470999997</v>
      </c>
      <c r="AD1202" s="65">
        <v>-120.986436023</v>
      </c>
      <c r="AE1202" s="65" t="s">
        <v>391</v>
      </c>
      <c r="AF1202" s="64">
        <v>50713</v>
      </c>
      <c r="AG1202" s="64" t="s">
        <v>61</v>
      </c>
      <c r="AH1202" s="64">
        <v>109</v>
      </c>
      <c r="AI1202" s="64">
        <v>46</v>
      </c>
      <c r="AJ1202" s="64" t="s">
        <v>57</v>
      </c>
      <c r="AK1202" s="64" t="s">
        <v>62</v>
      </c>
      <c r="AL1202" s="66" t="s">
        <v>57</v>
      </c>
      <c r="AM1202" s="66" t="s">
        <v>63</v>
      </c>
      <c r="AN1202" s="63" t="str">
        <f t="shared" si="168"/>
        <v>Canim Lake*</v>
      </c>
      <c r="AO1202" s="67" t="str">
        <f t="shared" si="169"/>
        <v>FALSE</v>
      </c>
      <c r="AP1202" s="67" t="str">
        <f t="shared" si="170"/>
        <v>FALSE</v>
      </c>
    </row>
    <row r="1203" spans="2:42" x14ac:dyDescent="0.25">
      <c r="B1203" s="174">
        <v>50714</v>
      </c>
      <c r="C1203" s="6" t="str">
        <f t="shared" si="162"/>
        <v>Xeni Gwet'in First Nations Government*</v>
      </c>
      <c r="D1203" s="4" t="s">
        <v>57</v>
      </c>
      <c r="E1203" s="5" t="s">
        <v>57</v>
      </c>
      <c r="F1203" s="5" t="s">
        <v>57</v>
      </c>
      <c r="G1203" s="5" t="s">
        <v>2554</v>
      </c>
      <c r="H1203" s="5" t="s">
        <v>2552</v>
      </c>
      <c r="I1203" s="299"/>
      <c r="J1203" s="346"/>
      <c r="K1203" s="346"/>
      <c r="L1203" s="346"/>
      <c r="M1203" s="347"/>
      <c r="N1203" s="1"/>
      <c r="O1203" s="2"/>
      <c r="P1203" s="194"/>
      <c r="Q1203" s="343" t="str">
        <f t="shared" si="163"/>
        <v/>
      </c>
      <c r="R1203" s="210" t="str">
        <f t="shared" si="164"/>
        <v/>
      </c>
      <c r="S1203" s="211" t="str">
        <f t="shared" si="165"/>
        <v/>
      </c>
      <c r="T1203" s="215"/>
      <c r="U1203" s="213">
        <f t="shared" si="166"/>
        <v>0</v>
      </c>
      <c r="V1203" s="217">
        <f t="shared" si="167"/>
        <v>0</v>
      </c>
      <c r="W1203" s="215"/>
      <c r="X1203" s="215"/>
      <c r="Y1203" s="213">
        <f>IF(AB1203="Y",COUNT(#REF!), "")</f>
        <v>0</v>
      </c>
      <c r="Z1203" s="32"/>
      <c r="AA1203" s="64" t="s">
        <v>2454</v>
      </c>
      <c r="AB1203" s="64" t="s">
        <v>59</v>
      </c>
      <c r="AC1203" s="65">
        <v>51.415370332000002</v>
      </c>
      <c r="AD1203" s="65">
        <v>-124.09563063</v>
      </c>
      <c r="AE1203" s="65" t="s">
        <v>2455</v>
      </c>
      <c r="AF1203" s="64">
        <v>50714</v>
      </c>
      <c r="AG1203" s="64" t="s">
        <v>61</v>
      </c>
      <c r="AH1203" s="64">
        <v>50</v>
      </c>
      <c r="AI1203" s="64">
        <v>23</v>
      </c>
      <c r="AJ1203" s="64" t="s">
        <v>57</v>
      </c>
      <c r="AK1203" s="64" t="s">
        <v>62</v>
      </c>
      <c r="AL1203" s="66" t="s">
        <v>62</v>
      </c>
      <c r="AM1203" s="66" t="s">
        <v>63</v>
      </c>
      <c r="AN1203" s="63" t="str">
        <f t="shared" si="168"/>
        <v>Xeni Gwet'in First Nations Government*</v>
      </c>
      <c r="AO1203" s="67" t="str">
        <f t="shared" si="169"/>
        <v>FALSE</v>
      </c>
      <c r="AP1203" s="67" t="str">
        <f t="shared" si="170"/>
        <v>FALSE</v>
      </c>
    </row>
    <row r="1204" spans="2:42" x14ac:dyDescent="0.25">
      <c r="B1204" s="174">
        <v>50715</v>
      </c>
      <c r="C1204" s="6" t="str">
        <f t="shared" si="162"/>
        <v>Red Bluff (Lhtako Dene Nation)*</v>
      </c>
      <c r="D1204" s="4" t="s">
        <v>62</v>
      </c>
      <c r="E1204" s="5" t="s">
        <v>62</v>
      </c>
      <c r="F1204" s="5" t="s">
        <v>62</v>
      </c>
      <c r="G1204" s="5" t="s">
        <v>2554</v>
      </c>
      <c r="H1204" s="5" t="s">
        <v>2552</v>
      </c>
      <c r="I1204" s="299"/>
      <c r="J1204" s="346"/>
      <c r="K1204" s="346"/>
      <c r="L1204" s="346"/>
      <c r="M1204" s="347"/>
      <c r="N1204" s="1"/>
      <c r="O1204" s="2"/>
      <c r="P1204" s="194"/>
      <c r="Q1204" s="343" t="str">
        <f t="shared" si="163"/>
        <v/>
      </c>
      <c r="R1204" s="210" t="str">
        <f t="shared" si="164"/>
        <v/>
      </c>
      <c r="S1204" s="211" t="str">
        <f t="shared" si="165"/>
        <v/>
      </c>
      <c r="T1204" s="215"/>
      <c r="U1204" s="213">
        <f t="shared" si="166"/>
        <v>0</v>
      </c>
      <c r="V1204" s="217">
        <f t="shared" si="167"/>
        <v>0</v>
      </c>
      <c r="W1204" s="215"/>
      <c r="X1204" s="215"/>
      <c r="Y1204" s="213">
        <f>IF(AB1204="Y",COUNT(#REF!), "")</f>
        <v>0</v>
      </c>
      <c r="Z1204" s="32"/>
      <c r="AA1204" s="66" t="s">
        <v>1754</v>
      </c>
      <c r="AB1204" s="64" t="s">
        <v>59</v>
      </c>
      <c r="AC1204" s="68">
        <v>52.954894357999997</v>
      </c>
      <c r="AD1204" s="68">
        <v>-122.451089423</v>
      </c>
      <c r="AE1204" s="65" t="s">
        <v>1755</v>
      </c>
      <c r="AF1204" s="66">
        <v>50715</v>
      </c>
      <c r="AG1204" s="66" t="s">
        <v>61</v>
      </c>
      <c r="AH1204" s="66">
        <v>3835</v>
      </c>
      <c r="AI1204" s="66">
        <v>1670</v>
      </c>
      <c r="AJ1204" s="66" t="s">
        <v>62</v>
      </c>
      <c r="AK1204" s="66" t="s">
        <v>57</v>
      </c>
      <c r="AL1204" s="66" t="s">
        <v>62</v>
      </c>
      <c r="AM1204" s="66" t="s">
        <v>63</v>
      </c>
      <c r="AN1204" s="63" t="str">
        <f t="shared" si="168"/>
        <v>Red Bluff (Lhtako Dene Nation)*</v>
      </c>
      <c r="AO1204" s="67" t="str">
        <f t="shared" si="169"/>
        <v>FALSE</v>
      </c>
      <c r="AP1204" s="67" t="str">
        <f t="shared" si="170"/>
        <v>FALSE</v>
      </c>
    </row>
    <row r="1205" spans="2:42" x14ac:dyDescent="0.25">
      <c r="B1205" s="174">
        <v>50716</v>
      </c>
      <c r="C1205" s="6" t="str">
        <f t="shared" si="162"/>
        <v>Soda Creek*</v>
      </c>
      <c r="D1205" s="4" t="s">
        <v>62</v>
      </c>
      <c r="E1205" s="5" t="s">
        <v>62</v>
      </c>
      <c r="F1205" s="5" t="s">
        <v>62</v>
      </c>
      <c r="G1205" s="5" t="s">
        <v>2554</v>
      </c>
      <c r="H1205" s="5" t="s">
        <v>2552</v>
      </c>
      <c r="I1205" s="299"/>
      <c r="J1205" s="346"/>
      <c r="K1205" s="346"/>
      <c r="L1205" s="346"/>
      <c r="M1205" s="347"/>
      <c r="N1205" s="1"/>
      <c r="O1205" s="2"/>
      <c r="P1205" s="194"/>
      <c r="Q1205" s="343" t="str">
        <f t="shared" si="163"/>
        <v/>
      </c>
      <c r="R1205" s="210" t="str">
        <f t="shared" si="164"/>
        <v/>
      </c>
      <c r="S1205" s="211" t="str">
        <f t="shared" si="165"/>
        <v/>
      </c>
      <c r="T1205" s="215"/>
      <c r="U1205" s="213">
        <f t="shared" si="166"/>
        <v>0</v>
      </c>
      <c r="V1205" s="217">
        <f t="shared" si="167"/>
        <v>0</v>
      </c>
      <c r="W1205" s="215"/>
      <c r="X1205" s="215"/>
      <c r="Y1205" s="213">
        <f>IF(AB1205="Y",COUNT(#REF!), "")</f>
        <v>0</v>
      </c>
      <c r="Z1205" s="32"/>
      <c r="AA1205" s="64" t="s">
        <v>2014</v>
      </c>
      <c r="AB1205" s="64" t="s">
        <v>59</v>
      </c>
      <c r="AC1205" s="65">
        <v>52.280448919000001</v>
      </c>
      <c r="AD1205" s="65">
        <v>-122.14478211399999</v>
      </c>
      <c r="AE1205" s="65" t="s">
        <v>2017</v>
      </c>
      <c r="AF1205" s="64">
        <v>50716</v>
      </c>
      <c r="AG1205" s="64" t="s">
        <v>61</v>
      </c>
      <c r="AH1205" s="64">
        <v>54</v>
      </c>
      <c r="AI1205" s="64">
        <v>22</v>
      </c>
      <c r="AJ1205" s="64" t="s">
        <v>57</v>
      </c>
      <c r="AK1205" s="64" t="s">
        <v>57</v>
      </c>
      <c r="AL1205" s="66" t="s">
        <v>62</v>
      </c>
      <c r="AM1205" s="66" t="s">
        <v>63</v>
      </c>
      <c r="AN1205" s="63" t="str">
        <f t="shared" si="168"/>
        <v>Soda Creek*</v>
      </c>
      <c r="AO1205" s="67" t="str">
        <f t="shared" si="169"/>
        <v>FALSE</v>
      </c>
      <c r="AP1205" s="67" t="str">
        <f t="shared" si="170"/>
        <v>FALSE</v>
      </c>
    </row>
    <row r="1206" spans="2:42" x14ac:dyDescent="0.25">
      <c r="B1206" s="174">
        <v>50717</v>
      </c>
      <c r="C1206" s="6" t="str">
        <f t="shared" si="162"/>
        <v>Stone (Yunesit'in Government)*</v>
      </c>
      <c r="D1206" s="4" t="s">
        <v>62</v>
      </c>
      <c r="E1206" s="5" t="s">
        <v>62</v>
      </c>
      <c r="F1206" s="5" t="s">
        <v>57</v>
      </c>
      <c r="G1206" s="5" t="s">
        <v>2554</v>
      </c>
      <c r="H1206" s="5" t="s">
        <v>2552</v>
      </c>
      <c r="I1206" s="299"/>
      <c r="J1206" s="346"/>
      <c r="K1206" s="346"/>
      <c r="L1206" s="346"/>
      <c r="M1206" s="347"/>
      <c r="N1206" s="1"/>
      <c r="O1206" s="2"/>
      <c r="P1206" s="194"/>
      <c r="Q1206" s="343" t="str">
        <f t="shared" si="163"/>
        <v/>
      </c>
      <c r="R1206" s="210" t="str">
        <f t="shared" si="164"/>
        <v/>
      </c>
      <c r="S1206" s="211" t="str">
        <f t="shared" si="165"/>
        <v/>
      </c>
      <c r="T1206" s="215"/>
      <c r="U1206" s="213">
        <f t="shared" si="166"/>
        <v>0</v>
      </c>
      <c r="V1206" s="217">
        <f t="shared" si="167"/>
        <v>0</v>
      </c>
      <c r="W1206" s="215"/>
      <c r="X1206" s="215"/>
      <c r="Y1206" s="213">
        <f>IF(AB1206="Y",COUNT(#REF!), "")</f>
        <v>0</v>
      </c>
      <c r="Z1206" s="32"/>
      <c r="AA1206" s="64" t="s">
        <v>2095</v>
      </c>
      <c r="AB1206" s="64" t="s">
        <v>59</v>
      </c>
      <c r="AC1206" s="65">
        <v>51.92319217</v>
      </c>
      <c r="AD1206" s="65">
        <v>-123.135168595</v>
      </c>
      <c r="AE1206" s="65" t="s">
        <v>2096</v>
      </c>
      <c r="AF1206" s="64">
        <v>50717</v>
      </c>
      <c r="AG1206" s="64" t="s">
        <v>61</v>
      </c>
      <c r="AH1206" s="64">
        <v>183</v>
      </c>
      <c r="AI1206" s="64">
        <v>50</v>
      </c>
      <c r="AJ1206" s="64" t="s">
        <v>57</v>
      </c>
      <c r="AK1206" s="64" t="s">
        <v>62</v>
      </c>
      <c r="AL1206" s="66" t="s">
        <v>57</v>
      </c>
      <c r="AM1206" s="66" t="s">
        <v>63</v>
      </c>
      <c r="AN1206" s="63" t="str">
        <f t="shared" si="168"/>
        <v>Stone (Yunesit'in Government)*</v>
      </c>
      <c r="AO1206" s="67" t="str">
        <f t="shared" si="169"/>
        <v>FALSE</v>
      </c>
      <c r="AP1206" s="67" t="str">
        <f t="shared" si="170"/>
        <v>FALSE</v>
      </c>
    </row>
    <row r="1207" spans="2:42" x14ac:dyDescent="0.25">
      <c r="B1207" s="174">
        <v>50718</v>
      </c>
      <c r="C1207" s="6" t="str">
        <f t="shared" si="162"/>
        <v>Toosey*</v>
      </c>
      <c r="D1207" s="4" t="s">
        <v>62</v>
      </c>
      <c r="E1207" s="5" t="s">
        <v>62</v>
      </c>
      <c r="F1207" s="5" t="s">
        <v>57</v>
      </c>
      <c r="G1207" s="5" t="s">
        <v>2554</v>
      </c>
      <c r="H1207" s="5" t="s">
        <v>2552</v>
      </c>
      <c r="I1207" s="299"/>
      <c r="J1207" s="346"/>
      <c r="K1207" s="346"/>
      <c r="L1207" s="346"/>
      <c r="M1207" s="347"/>
      <c r="N1207" s="1"/>
      <c r="O1207" s="2"/>
      <c r="P1207" s="194"/>
      <c r="Q1207" s="343" t="str">
        <f t="shared" si="163"/>
        <v/>
      </c>
      <c r="R1207" s="210" t="str">
        <f t="shared" si="164"/>
        <v/>
      </c>
      <c r="S1207" s="211" t="str">
        <f t="shared" si="165"/>
        <v/>
      </c>
      <c r="T1207" s="215"/>
      <c r="U1207" s="213">
        <f t="shared" si="166"/>
        <v>0</v>
      </c>
      <c r="V1207" s="217">
        <f t="shared" si="167"/>
        <v>0</v>
      </c>
      <c r="W1207" s="215"/>
      <c r="X1207" s="215"/>
      <c r="Y1207" s="213">
        <f>IF(AB1207="Y",COUNT(#REF!), "")</f>
        <v>0</v>
      </c>
      <c r="Z1207" s="32"/>
      <c r="AA1207" s="66" t="s">
        <v>2213</v>
      </c>
      <c r="AB1207" s="64" t="s">
        <v>59</v>
      </c>
      <c r="AC1207" s="68">
        <v>51.93181594</v>
      </c>
      <c r="AD1207" s="68">
        <v>-122.502324215</v>
      </c>
      <c r="AE1207" s="65" t="s">
        <v>2214</v>
      </c>
      <c r="AF1207" s="66">
        <v>50718</v>
      </c>
      <c r="AG1207" s="66" t="s">
        <v>61</v>
      </c>
      <c r="AH1207" s="66">
        <v>107</v>
      </c>
      <c r="AI1207" s="66">
        <v>42</v>
      </c>
      <c r="AJ1207" s="66" t="s">
        <v>57</v>
      </c>
      <c r="AK1207" s="66" t="s">
        <v>62</v>
      </c>
      <c r="AL1207" s="66" t="s">
        <v>62</v>
      </c>
      <c r="AM1207" s="66" t="s">
        <v>63</v>
      </c>
      <c r="AN1207" s="63" t="str">
        <f t="shared" si="168"/>
        <v>Toosey*</v>
      </c>
      <c r="AO1207" s="67" t="str">
        <f t="shared" si="169"/>
        <v>FALSE</v>
      </c>
      <c r="AP1207" s="67" t="str">
        <f t="shared" si="170"/>
        <v>FALSE</v>
      </c>
    </row>
    <row r="1208" spans="2:42" x14ac:dyDescent="0.25">
      <c r="B1208" s="174">
        <v>50719</v>
      </c>
      <c r="C1208" s="6" t="str">
        <f t="shared" si="162"/>
        <v>Sugarcane (Williams Lake)*</v>
      </c>
      <c r="D1208" s="4" t="s">
        <v>62</v>
      </c>
      <c r="E1208" s="5" t="s">
        <v>62</v>
      </c>
      <c r="F1208" s="5" t="s">
        <v>62</v>
      </c>
      <c r="G1208" s="5" t="s">
        <v>2554</v>
      </c>
      <c r="H1208" s="5" t="s">
        <v>2552</v>
      </c>
      <c r="I1208" s="299"/>
      <c r="J1208" s="346"/>
      <c r="K1208" s="346"/>
      <c r="L1208" s="346"/>
      <c r="M1208" s="347"/>
      <c r="N1208" s="1"/>
      <c r="O1208" s="2"/>
      <c r="P1208" s="194"/>
      <c r="Q1208" s="343" t="str">
        <f t="shared" si="163"/>
        <v/>
      </c>
      <c r="R1208" s="210" t="str">
        <f t="shared" si="164"/>
        <v/>
      </c>
      <c r="S1208" s="211" t="str">
        <f t="shared" si="165"/>
        <v/>
      </c>
      <c r="T1208" s="215"/>
      <c r="U1208" s="213">
        <f t="shared" si="166"/>
        <v>0</v>
      </c>
      <c r="V1208" s="217">
        <f t="shared" si="167"/>
        <v>0</v>
      </c>
      <c r="W1208" s="215"/>
      <c r="X1208" s="215"/>
      <c r="Y1208" s="213">
        <f>IF(AB1208="Y",COUNT(#REF!), "")</f>
        <v>0</v>
      </c>
      <c r="Z1208" s="32"/>
      <c r="AA1208" s="64" t="s">
        <v>2103</v>
      </c>
      <c r="AB1208" s="64" t="s">
        <v>59</v>
      </c>
      <c r="AC1208" s="65">
        <v>52.108297741000001</v>
      </c>
      <c r="AD1208" s="65">
        <v>-121.993912319</v>
      </c>
      <c r="AE1208" s="65" t="s">
        <v>2104</v>
      </c>
      <c r="AF1208" s="64">
        <v>50719</v>
      </c>
      <c r="AG1208" s="64" t="s">
        <v>61</v>
      </c>
      <c r="AH1208" s="64">
        <v>438</v>
      </c>
      <c r="AI1208" s="64">
        <v>191</v>
      </c>
      <c r="AJ1208" s="64" t="s">
        <v>57</v>
      </c>
      <c r="AK1208" s="64" t="s">
        <v>62</v>
      </c>
      <c r="AL1208" s="66" t="s">
        <v>57</v>
      </c>
      <c r="AM1208" s="66" t="s">
        <v>63</v>
      </c>
      <c r="AN1208" s="63" t="str">
        <f t="shared" si="168"/>
        <v>Sugarcane (Williams Lake)*</v>
      </c>
      <c r="AO1208" s="67" t="str">
        <f t="shared" si="169"/>
        <v>FALSE</v>
      </c>
      <c r="AP1208" s="67" t="str">
        <f t="shared" si="170"/>
        <v>FALSE</v>
      </c>
    </row>
    <row r="1209" spans="2:42" x14ac:dyDescent="0.25">
      <c r="B1209" s="174">
        <v>50720</v>
      </c>
      <c r="C1209" s="6" t="str">
        <f t="shared" si="162"/>
        <v>Nazko First Nation*</v>
      </c>
      <c r="D1209" s="4" t="s">
        <v>57</v>
      </c>
      <c r="E1209" s="5" t="s">
        <v>57</v>
      </c>
      <c r="F1209" s="5" t="s">
        <v>57</v>
      </c>
      <c r="G1209" s="5" t="s">
        <v>2554</v>
      </c>
      <c r="H1209" s="5" t="s">
        <v>2552</v>
      </c>
      <c r="I1209" s="299"/>
      <c r="J1209" s="346"/>
      <c r="K1209" s="346"/>
      <c r="L1209" s="346"/>
      <c r="M1209" s="347"/>
      <c r="N1209" s="1"/>
      <c r="O1209" s="2"/>
      <c r="P1209" s="194"/>
      <c r="Q1209" s="343" t="str">
        <f t="shared" si="163"/>
        <v/>
      </c>
      <c r="R1209" s="210" t="str">
        <f t="shared" si="164"/>
        <v/>
      </c>
      <c r="S1209" s="211" t="str">
        <f t="shared" si="165"/>
        <v/>
      </c>
      <c r="T1209" s="215"/>
      <c r="U1209" s="213">
        <f t="shared" si="166"/>
        <v>0</v>
      </c>
      <c r="V1209" s="217">
        <f t="shared" si="167"/>
        <v>0</v>
      </c>
      <c r="W1209" s="215"/>
      <c r="X1209" s="215"/>
      <c r="Y1209" s="213">
        <f>IF(AB1209="Y",COUNT(#REF!), "")</f>
        <v>0</v>
      </c>
      <c r="Z1209" s="32"/>
      <c r="AA1209" s="66" t="s">
        <v>1466</v>
      </c>
      <c r="AB1209" s="64" t="s">
        <v>59</v>
      </c>
      <c r="AC1209" s="68">
        <v>52.941256207000002</v>
      </c>
      <c r="AD1209" s="68">
        <v>-123.580661728</v>
      </c>
      <c r="AE1209" s="65" t="s">
        <v>1467</v>
      </c>
      <c r="AF1209" s="66">
        <v>50720</v>
      </c>
      <c r="AG1209" s="66" t="s">
        <v>61</v>
      </c>
      <c r="AH1209" s="66">
        <v>75</v>
      </c>
      <c r="AI1209" s="66">
        <v>28</v>
      </c>
      <c r="AJ1209" s="66" t="s">
        <v>57</v>
      </c>
      <c r="AK1209" s="66" t="s">
        <v>62</v>
      </c>
      <c r="AL1209" s="66" t="s">
        <v>57</v>
      </c>
      <c r="AM1209" s="66" t="s">
        <v>63</v>
      </c>
      <c r="AN1209" s="63" t="str">
        <f t="shared" si="168"/>
        <v>Nazko First Nation*</v>
      </c>
      <c r="AO1209" s="67" t="str">
        <f t="shared" si="169"/>
        <v>FALSE</v>
      </c>
      <c r="AP1209" s="67" t="str">
        <f t="shared" si="170"/>
        <v>FALSE</v>
      </c>
    </row>
    <row r="1210" spans="2:42" x14ac:dyDescent="0.25">
      <c r="B1210" s="174">
        <v>50721</v>
      </c>
      <c r="C1210" s="6" t="str">
        <f t="shared" si="162"/>
        <v>Kluskus (Lhoosk'uz Dene Nation)*</v>
      </c>
      <c r="D1210" s="4" t="s">
        <v>57</v>
      </c>
      <c r="E1210" s="5" t="s">
        <v>57</v>
      </c>
      <c r="F1210" s="5" t="s">
        <v>57</v>
      </c>
      <c r="G1210" s="5" t="s">
        <v>2554</v>
      </c>
      <c r="H1210" s="5" t="s">
        <v>2552</v>
      </c>
      <c r="I1210" s="299"/>
      <c r="J1210" s="346"/>
      <c r="K1210" s="346"/>
      <c r="L1210" s="346"/>
      <c r="M1210" s="347"/>
      <c r="N1210" s="1"/>
      <c r="O1210" s="2"/>
      <c r="P1210" s="194"/>
      <c r="Q1210" s="343" t="str">
        <f t="shared" si="163"/>
        <v/>
      </c>
      <c r="R1210" s="210" t="str">
        <f t="shared" si="164"/>
        <v/>
      </c>
      <c r="S1210" s="211" t="str">
        <f t="shared" si="165"/>
        <v/>
      </c>
      <c r="T1210" s="215"/>
      <c r="U1210" s="213">
        <f t="shared" si="166"/>
        <v>0</v>
      </c>
      <c r="V1210" s="217">
        <f t="shared" si="167"/>
        <v>0</v>
      </c>
      <c r="W1210" s="215"/>
      <c r="X1210" s="215"/>
      <c r="Y1210" s="213">
        <f>IF(AB1210="Y",COUNT(#REF!), "")</f>
        <v>0</v>
      </c>
      <c r="Z1210" s="32"/>
      <c r="AA1210" s="66" t="s">
        <v>1123</v>
      </c>
      <c r="AB1210" s="64" t="s">
        <v>59</v>
      </c>
      <c r="AC1210" s="68">
        <v>53.087346001999997</v>
      </c>
      <c r="AD1210" s="68">
        <v>-124.490161267</v>
      </c>
      <c r="AE1210" s="65" t="s">
        <v>1124</v>
      </c>
      <c r="AF1210" s="66">
        <v>50721</v>
      </c>
      <c r="AG1210" s="66" t="s">
        <v>61</v>
      </c>
      <c r="AH1210" s="66">
        <v>36</v>
      </c>
      <c r="AI1210" s="66">
        <v>16</v>
      </c>
      <c r="AJ1210" s="66" t="s">
        <v>57</v>
      </c>
      <c r="AK1210" s="66" t="s">
        <v>62</v>
      </c>
      <c r="AL1210" s="66" t="s">
        <v>62</v>
      </c>
      <c r="AM1210" s="66" t="s">
        <v>63</v>
      </c>
      <c r="AN1210" s="63" t="str">
        <f t="shared" si="168"/>
        <v>Kluskus (Lhoosk'uz Dene Nation)*</v>
      </c>
      <c r="AO1210" s="67" t="str">
        <f t="shared" si="169"/>
        <v>FALSE</v>
      </c>
      <c r="AP1210" s="67" t="str">
        <f t="shared" si="170"/>
        <v>FALSE</v>
      </c>
    </row>
    <row r="1211" spans="2:42" x14ac:dyDescent="0.25">
      <c r="B1211" s="174">
        <v>50722</v>
      </c>
      <c r="C1211" s="6" t="str">
        <f t="shared" si="162"/>
        <v>Ulkatcho*</v>
      </c>
      <c r="D1211" s="4" t="s">
        <v>62</v>
      </c>
      <c r="E1211" s="5" t="s">
        <v>62</v>
      </c>
      <c r="F1211" s="5" t="s">
        <v>57</v>
      </c>
      <c r="G1211" s="5" t="s">
        <v>2554</v>
      </c>
      <c r="H1211" s="5" t="s">
        <v>2552</v>
      </c>
      <c r="I1211" s="299"/>
      <c r="J1211" s="346"/>
      <c r="K1211" s="346"/>
      <c r="L1211" s="346"/>
      <c r="M1211" s="347"/>
      <c r="N1211" s="1"/>
      <c r="O1211" s="2"/>
      <c r="P1211" s="194"/>
      <c r="Q1211" s="343" t="str">
        <f t="shared" si="163"/>
        <v/>
      </c>
      <c r="R1211" s="210" t="str">
        <f t="shared" si="164"/>
        <v/>
      </c>
      <c r="S1211" s="211" t="str">
        <f t="shared" si="165"/>
        <v/>
      </c>
      <c r="T1211" s="215"/>
      <c r="U1211" s="213">
        <f t="shared" si="166"/>
        <v>0</v>
      </c>
      <c r="V1211" s="217">
        <f t="shared" si="167"/>
        <v>0</v>
      </c>
      <c r="W1211" s="215"/>
      <c r="X1211" s="215"/>
      <c r="Y1211" s="213">
        <f>IF(AB1211="Y",COUNT(#REF!), "")</f>
        <v>0</v>
      </c>
      <c r="Z1211" s="32"/>
      <c r="AA1211" s="64" t="s">
        <v>2281</v>
      </c>
      <c r="AB1211" s="64" t="s">
        <v>59</v>
      </c>
      <c r="AC1211" s="65">
        <v>52.467285947000001</v>
      </c>
      <c r="AD1211" s="65">
        <v>-125.306675676</v>
      </c>
      <c r="AE1211" s="65" t="s">
        <v>2284</v>
      </c>
      <c r="AF1211" s="64">
        <v>50722</v>
      </c>
      <c r="AG1211" s="64" t="s">
        <v>61</v>
      </c>
      <c r="AH1211" s="64">
        <v>359</v>
      </c>
      <c r="AI1211" s="64">
        <v>203</v>
      </c>
      <c r="AJ1211" s="64" t="s">
        <v>57</v>
      </c>
      <c r="AK1211" s="64" t="s">
        <v>62</v>
      </c>
      <c r="AL1211" s="66" t="s">
        <v>62</v>
      </c>
      <c r="AM1211" s="66" t="s">
        <v>63</v>
      </c>
      <c r="AN1211" s="63" t="str">
        <f t="shared" si="168"/>
        <v>Ulkatcho*</v>
      </c>
      <c r="AO1211" s="67" t="str">
        <f t="shared" si="169"/>
        <v>FALSE</v>
      </c>
      <c r="AP1211" s="67" t="str">
        <f t="shared" si="170"/>
        <v>FALSE</v>
      </c>
    </row>
    <row r="1212" spans="2:42" ht="30" x14ac:dyDescent="0.25">
      <c r="B1212" s="174">
        <v>50723</v>
      </c>
      <c r="C1212" s="6" t="str">
        <f t="shared" si="162"/>
        <v>Canoe Creek (Stswecem'c Xgat'tem First Nation)*</v>
      </c>
      <c r="D1212" s="4" t="s">
        <v>62</v>
      </c>
      <c r="E1212" s="5" t="s">
        <v>62</v>
      </c>
      <c r="F1212" s="5" t="s">
        <v>57</v>
      </c>
      <c r="G1212" s="5" t="s">
        <v>2554</v>
      </c>
      <c r="H1212" s="5" t="s">
        <v>2552</v>
      </c>
      <c r="I1212" s="299"/>
      <c r="J1212" s="346"/>
      <c r="K1212" s="346"/>
      <c r="L1212" s="346"/>
      <c r="M1212" s="347"/>
      <c r="N1212" s="1"/>
      <c r="O1212" s="2"/>
      <c r="P1212" s="194"/>
      <c r="Q1212" s="343" t="str">
        <f t="shared" si="163"/>
        <v/>
      </c>
      <c r="R1212" s="210" t="str">
        <f t="shared" si="164"/>
        <v/>
      </c>
      <c r="S1212" s="211" t="str">
        <f t="shared" si="165"/>
        <v/>
      </c>
      <c r="T1212" s="215"/>
      <c r="U1212" s="213">
        <f t="shared" si="166"/>
        <v>0</v>
      </c>
      <c r="V1212" s="217">
        <f t="shared" si="167"/>
        <v>0</v>
      </c>
      <c r="W1212" s="215"/>
      <c r="X1212" s="215"/>
      <c r="Y1212" s="213">
        <f>IF(AB1212="Y",COUNT(#REF!), "")</f>
        <v>0</v>
      </c>
      <c r="Z1212" s="32"/>
      <c r="AA1212" s="64" t="s">
        <v>394</v>
      </c>
      <c r="AB1212" s="64" t="s">
        <v>59</v>
      </c>
      <c r="AC1212" s="65">
        <v>51.588840212999997</v>
      </c>
      <c r="AD1212" s="65">
        <v>-122.20895149</v>
      </c>
      <c r="AE1212" s="65" t="s">
        <v>395</v>
      </c>
      <c r="AF1212" s="64">
        <v>50723</v>
      </c>
      <c r="AG1212" s="64" t="s">
        <v>61</v>
      </c>
      <c r="AH1212" s="64">
        <v>89</v>
      </c>
      <c r="AI1212" s="64">
        <v>38</v>
      </c>
      <c r="AJ1212" s="64" t="s">
        <v>62</v>
      </c>
      <c r="AK1212" s="64" t="s">
        <v>57</v>
      </c>
      <c r="AL1212" s="66" t="s">
        <v>57</v>
      </c>
      <c r="AM1212" s="66" t="s">
        <v>63</v>
      </c>
      <c r="AN1212" s="63" t="str">
        <f t="shared" si="168"/>
        <v>Canoe Creek (Stswecem'c Xgat'tem First Nation)*</v>
      </c>
      <c r="AO1212" s="67" t="str">
        <f t="shared" si="169"/>
        <v>FALSE</v>
      </c>
      <c r="AP1212" s="67" t="str">
        <f t="shared" si="170"/>
        <v>FALSE</v>
      </c>
    </row>
    <row r="1213" spans="2:42" x14ac:dyDescent="0.25">
      <c r="B1213" s="174">
        <v>50724</v>
      </c>
      <c r="C1213" s="6" t="str">
        <f t="shared" si="162"/>
        <v>Gwa'Sala-Nakwaxda'xw*</v>
      </c>
      <c r="D1213" s="4" t="s">
        <v>62</v>
      </c>
      <c r="E1213" s="5" t="s">
        <v>62</v>
      </c>
      <c r="F1213" s="5" t="s">
        <v>62</v>
      </c>
      <c r="G1213" s="5" t="s">
        <v>2556</v>
      </c>
      <c r="H1213" s="5" t="s">
        <v>2547</v>
      </c>
      <c r="I1213" s="299"/>
      <c r="J1213" s="346"/>
      <c r="K1213" s="346"/>
      <c r="L1213" s="346"/>
      <c r="M1213" s="347"/>
      <c r="N1213" s="1"/>
      <c r="O1213" s="2"/>
      <c r="P1213" s="194"/>
      <c r="Q1213" s="343" t="str">
        <f t="shared" si="163"/>
        <v/>
      </c>
      <c r="R1213" s="210" t="str">
        <f t="shared" si="164"/>
        <v/>
      </c>
      <c r="S1213" s="211" t="str">
        <f t="shared" si="165"/>
        <v/>
      </c>
      <c r="T1213" s="215"/>
      <c r="U1213" s="213">
        <f t="shared" si="166"/>
        <v>0</v>
      </c>
      <c r="V1213" s="217">
        <f t="shared" si="167"/>
        <v>0</v>
      </c>
      <c r="W1213" s="215"/>
      <c r="X1213" s="215"/>
      <c r="Y1213" s="213">
        <f>IF(AB1213="Y",COUNT(#REF!), "")</f>
        <v>0</v>
      </c>
      <c r="Z1213" s="32"/>
      <c r="AA1213" s="66" t="s">
        <v>909</v>
      </c>
      <c r="AB1213" s="64" t="s">
        <v>59</v>
      </c>
      <c r="AC1213" s="68">
        <v>50.734170407999997</v>
      </c>
      <c r="AD1213" s="68">
        <v>-127.49641097999999</v>
      </c>
      <c r="AE1213" s="65" t="s">
        <v>910</v>
      </c>
      <c r="AF1213" s="66">
        <v>50724</v>
      </c>
      <c r="AG1213" s="66" t="s">
        <v>61</v>
      </c>
      <c r="AH1213" s="66">
        <v>3732</v>
      </c>
      <c r="AI1213" s="66">
        <v>1807</v>
      </c>
      <c r="AJ1213" s="66" t="s">
        <v>62</v>
      </c>
      <c r="AK1213" s="66" t="s">
        <v>57</v>
      </c>
      <c r="AL1213" s="66" t="s">
        <v>57</v>
      </c>
      <c r="AM1213" s="66" t="s">
        <v>63</v>
      </c>
      <c r="AN1213" s="63" t="str">
        <f t="shared" si="168"/>
        <v>Gwa'Sala-Nakwaxda'xw*</v>
      </c>
      <c r="AO1213" s="67" t="str">
        <f t="shared" si="169"/>
        <v>FALSE</v>
      </c>
      <c r="AP1213" s="67" t="str">
        <f t="shared" si="170"/>
        <v>FALSE</v>
      </c>
    </row>
    <row r="1214" spans="2:42" ht="30" x14ac:dyDescent="0.25">
      <c r="B1214" s="174">
        <v>50725</v>
      </c>
      <c r="C1214" s="6" t="str">
        <f t="shared" si="162"/>
        <v>Wet'suwet'en Village (Wet'suwet'en First Nation)*</v>
      </c>
      <c r="D1214" s="4" t="s">
        <v>62</v>
      </c>
      <c r="E1214" s="5" t="s">
        <v>62</v>
      </c>
      <c r="F1214" s="5" t="s">
        <v>62</v>
      </c>
      <c r="G1214" s="5" t="s">
        <v>2563</v>
      </c>
      <c r="H1214" s="5" t="s">
        <v>2562</v>
      </c>
      <c r="I1214" s="299"/>
      <c r="J1214" s="346"/>
      <c r="K1214" s="346"/>
      <c r="L1214" s="346"/>
      <c r="M1214" s="347"/>
      <c r="N1214" s="1"/>
      <c r="O1214" s="2"/>
      <c r="P1214" s="194"/>
      <c r="Q1214" s="343" t="str">
        <f t="shared" si="163"/>
        <v/>
      </c>
      <c r="R1214" s="210" t="str">
        <f t="shared" si="164"/>
        <v/>
      </c>
      <c r="S1214" s="211" t="str">
        <f t="shared" si="165"/>
        <v/>
      </c>
      <c r="T1214" s="215"/>
      <c r="U1214" s="213">
        <f t="shared" si="166"/>
        <v>0</v>
      </c>
      <c r="V1214" s="217">
        <f t="shared" si="167"/>
        <v>0</v>
      </c>
      <c r="W1214" s="215"/>
      <c r="X1214" s="215"/>
      <c r="Y1214" s="213">
        <f>IF(AB1214="Y",COUNT(#REF!), "")</f>
        <v>0</v>
      </c>
      <c r="Z1214" s="32"/>
      <c r="AA1214" s="64" t="s">
        <v>2385</v>
      </c>
      <c r="AB1214" s="64" t="s">
        <v>59</v>
      </c>
      <c r="AC1214" s="65">
        <v>54.330719397999999</v>
      </c>
      <c r="AD1214" s="65">
        <v>-125.888229677</v>
      </c>
      <c r="AE1214" s="65" t="s">
        <v>2386</v>
      </c>
      <c r="AF1214" s="64">
        <v>50725</v>
      </c>
      <c r="AG1214" s="64" t="s">
        <v>61</v>
      </c>
      <c r="AH1214" s="64">
        <v>192</v>
      </c>
      <c r="AI1214" s="64">
        <v>71</v>
      </c>
      <c r="AJ1214" s="64" t="s">
        <v>57</v>
      </c>
      <c r="AK1214" s="64" t="s">
        <v>62</v>
      </c>
      <c r="AL1214" s="66" t="s">
        <v>62</v>
      </c>
      <c r="AM1214" s="66" t="s">
        <v>63</v>
      </c>
      <c r="AN1214" s="63" t="str">
        <f t="shared" si="168"/>
        <v>Wet'suwet'en Village (Wet'suwet'en First Nation)*</v>
      </c>
      <c r="AO1214" s="67" t="str">
        <f t="shared" si="169"/>
        <v>FALSE</v>
      </c>
      <c r="AP1214" s="67" t="str">
        <f t="shared" si="170"/>
        <v>FALSE</v>
      </c>
    </row>
    <row r="1215" spans="2:42" x14ac:dyDescent="0.25">
      <c r="B1215" s="174">
        <v>50726</v>
      </c>
      <c r="C1215" s="6" t="str">
        <f t="shared" si="162"/>
        <v>Nee-Tahi-Buhn*</v>
      </c>
      <c r="D1215" s="4" t="s">
        <v>57</v>
      </c>
      <c r="E1215" s="5" t="s">
        <v>57</v>
      </c>
      <c r="F1215" s="5" t="s">
        <v>57</v>
      </c>
      <c r="G1215" s="5" t="s">
        <v>2563</v>
      </c>
      <c r="H1215" s="5" t="s">
        <v>2562</v>
      </c>
      <c r="I1215" s="299"/>
      <c r="J1215" s="346"/>
      <c r="K1215" s="346"/>
      <c r="L1215" s="346"/>
      <c r="M1215" s="347"/>
      <c r="N1215" s="1"/>
      <c r="O1215" s="2"/>
      <c r="P1215" s="194"/>
      <c r="Q1215" s="343" t="str">
        <f t="shared" si="163"/>
        <v/>
      </c>
      <c r="R1215" s="210" t="str">
        <f t="shared" si="164"/>
        <v/>
      </c>
      <c r="S1215" s="211" t="str">
        <f t="shared" si="165"/>
        <v/>
      </c>
      <c r="T1215" s="215"/>
      <c r="U1215" s="213">
        <f t="shared" si="166"/>
        <v>0</v>
      </c>
      <c r="V1215" s="217">
        <f t="shared" si="167"/>
        <v>0</v>
      </c>
      <c r="W1215" s="215"/>
      <c r="X1215" s="215"/>
      <c r="Y1215" s="213">
        <f>IF(AB1215="Y",COUNT(#REF!), "")</f>
        <v>0</v>
      </c>
      <c r="Z1215" s="32"/>
      <c r="AA1215" s="64" t="s">
        <v>1469</v>
      </c>
      <c r="AB1215" s="64" t="s">
        <v>59</v>
      </c>
      <c r="AC1215" s="65">
        <v>53.932956955999998</v>
      </c>
      <c r="AD1215" s="65">
        <v>-125.66736571</v>
      </c>
      <c r="AE1215" s="65" t="s">
        <v>1471</v>
      </c>
      <c r="AF1215" s="64">
        <v>50726</v>
      </c>
      <c r="AG1215" s="64" t="s">
        <v>61</v>
      </c>
      <c r="AH1215" s="64">
        <v>47</v>
      </c>
      <c r="AI1215" s="64">
        <v>27</v>
      </c>
      <c r="AJ1215" s="64" t="s">
        <v>57</v>
      </c>
      <c r="AK1215" s="64" t="s">
        <v>62</v>
      </c>
      <c r="AL1215" s="66" t="s">
        <v>57</v>
      </c>
      <c r="AM1215" s="66" t="s">
        <v>63</v>
      </c>
      <c r="AN1215" s="63" t="str">
        <f t="shared" si="168"/>
        <v>Nee-Tahi-Buhn*</v>
      </c>
      <c r="AO1215" s="67" t="str">
        <f t="shared" si="169"/>
        <v>FALSE</v>
      </c>
      <c r="AP1215" s="67" t="str">
        <f t="shared" si="170"/>
        <v>FALSE</v>
      </c>
    </row>
    <row r="1216" spans="2:42" x14ac:dyDescent="0.25">
      <c r="B1216" s="174">
        <v>50728</v>
      </c>
      <c r="C1216" s="6" t="str">
        <f t="shared" si="162"/>
        <v>Yekooche First Nation*</v>
      </c>
      <c r="D1216" s="4" t="s">
        <v>57</v>
      </c>
      <c r="E1216" s="5" t="s">
        <v>57</v>
      </c>
      <c r="F1216" s="5" t="s">
        <v>57</v>
      </c>
      <c r="G1216" s="5" t="s">
        <v>2563</v>
      </c>
      <c r="H1216" s="5" t="s">
        <v>2562</v>
      </c>
      <c r="I1216" s="299"/>
      <c r="J1216" s="346"/>
      <c r="K1216" s="346"/>
      <c r="L1216" s="346"/>
      <c r="M1216" s="347"/>
      <c r="N1216" s="1"/>
      <c r="O1216" s="2"/>
      <c r="P1216" s="194"/>
      <c r="Q1216" s="343" t="str">
        <f t="shared" si="163"/>
        <v/>
      </c>
      <c r="R1216" s="210" t="str">
        <f t="shared" si="164"/>
        <v/>
      </c>
      <c r="S1216" s="211" t="str">
        <f t="shared" si="165"/>
        <v/>
      </c>
      <c r="T1216" s="215"/>
      <c r="U1216" s="213">
        <f t="shared" si="166"/>
        <v>0</v>
      </c>
      <c r="V1216" s="217">
        <f t="shared" si="167"/>
        <v>0</v>
      </c>
      <c r="W1216" s="215"/>
      <c r="X1216" s="215"/>
      <c r="Y1216" s="213">
        <f>IF(AB1216="Y",COUNT(#REF!), "")</f>
        <v>0</v>
      </c>
      <c r="Z1216" s="32"/>
      <c r="AA1216" s="64" t="s">
        <v>2476</v>
      </c>
      <c r="AB1216" s="64" t="s">
        <v>59</v>
      </c>
      <c r="AC1216" s="65">
        <v>54.597878000000001</v>
      </c>
      <c r="AD1216" s="65">
        <v>-125.082199</v>
      </c>
      <c r="AE1216" s="65" t="s">
        <v>2477</v>
      </c>
      <c r="AF1216" s="64">
        <v>50728</v>
      </c>
      <c r="AG1216" s="64" t="s">
        <v>61</v>
      </c>
      <c r="AH1216" s="64">
        <v>87</v>
      </c>
      <c r="AI1216" s="64">
        <v>42</v>
      </c>
      <c r="AJ1216" s="64" t="s">
        <v>57</v>
      </c>
      <c r="AK1216" s="64" t="s">
        <v>62</v>
      </c>
      <c r="AL1216" s="66" t="s">
        <v>62</v>
      </c>
      <c r="AM1216" s="66" t="s">
        <v>63</v>
      </c>
      <c r="AN1216" s="63" t="str">
        <f t="shared" si="168"/>
        <v>Yekooche First Nation*</v>
      </c>
      <c r="AO1216" s="67" t="str">
        <f t="shared" si="169"/>
        <v>FALSE</v>
      </c>
      <c r="AP1216" s="67" t="str">
        <f t="shared" si="170"/>
        <v>FALSE</v>
      </c>
    </row>
    <row r="1217" spans="2:42" x14ac:dyDescent="0.25">
      <c r="B1217" s="174">
        <v>50729</v>
      </c>
      <c r="C1217" s="6" t="str">
        <f t="shared" si="162"/>
        <v>Skin Tyee*</v>
      </c>
      <c r="D1217" s="4" t="s">
        <v>62</v>
      </c>
      <c r="E1217" s="5" t="s">
        <v>62</v>
      </c>
      <c r="F1217" s="5" t="s">
        <v>57</v>
      </c>
      <c r="G1217" s="5" t="s">
        <v>2563</v>
      </c>
      <c r="H1217" s="5" t="s">
        <v>2562</v>
      </c>
      <c r="I1217" s="299"/>
      <c r="J1217" s="346"/>
      <c r="K1217" s="346"/>
      <c r="L1217" s="346"/>
      <c r="M1217" s="347"/>
      <c r="N1217" s="1"/>
      <c r="O1217" s="2"/>
      <c r="P1217" s="194"/>
      <c r="Q1217" s="343" t="str">
        <f t="shared" si="163"/>
        <v/>
      </c>
      <c r="R1217" s="210" t="str">
        <f t="shared" si="164"/>
        <v/>
      </c>
      <c r="S1217" s="211" t="str">
        <f t="shared" si="165"/>
        <v/>
      </c>
      <c r="T1217" s="215"/>
      <c r="U1217" s="213">
        <f t="shared" si="166"/>
        <v>0</v>
      </c>
      <c r="V1217" s="217">
        <f t="shared" si="167"/>
        <v>0</v>
      </c>
      <c r="W1217" s="215"/>
      <c r="X1217" s="215"/>
      <c r="Y1217" s="213">
        <f>IF(AB1217="Y",COUNT(#REF!), "")</f>
        <v>0</v>
      </c>
      <c r="Z1217" s="32"/>
      <c r="AA1217" s="66" t="s">
        <v>1980</v>
      </c>
      <c r="AB1217" s="64" t="s">
        <v>59</v>
      </c>
      <c r="AC1217" s="68">
        <v>53.995206306999997</v>
      </c>
      <c r="AD1217" s="68">
        <v>-125.88224343100001</v>
      </c>
      <c r="AE1217" s="65" t="s">
        <v>1983</v>
      </c>
      <c r="AF1217" s="66">
        <v>50729</v>
      </c>
      <c r="AG1217" s="66" t="s">
        <v>61</v>
      </c>
      <c r="AH1217" s="66">
        <v>99</v>
      </c>
      <c r="AI1217" s="66">
        <v>48</v>
      </c>
      <c r="AJ1217" s="66" t="s">
        <v>57</v>
      </c>
      <c r="AK1217" s="66" t="s">
        <v>62</v>
      </c>
      <c r="AL1217" s="66" t="s">
        <v>62</v>
      </c>
      <c r="AM1217" s="66" t="s">
        <v>63</v>
      </c>
      <c r="AN1217" s="63" t="str">
        <f t="shared" si="168"/>
        <v>Skin Tyee*</v>
      </c>
      <c r="AO1217" s="67" t="str">
        <f t="shared" si="169"/>
        <v>FALSE</v>
      </c>
      <c r="AP1217" s="67" t="str">
        <f t="shared" si="170"/>
        <v>FALSE</v>
      </c>
    </row>
    <row r="1218" spans="2:42" x14ac:dyDescent="0.25">
      <c r="B1218" s="174">
        <v>51635</v>
      </c>
      <c r="C1218" s="6" t="str">
        <f t="shared" si="162"/>
        <v>Tsatsisnukwomi (Da'naxda'xw First Nation)*</v>
      </c>
      <c r="D1218" s="4" t="s">
        <v>57</v>
      </c>
      <c r="E1218" s="5" t="s">
        <v>57</v>
      </c>
      <c r="F1218" s="5" t="s">
        <v>57</v>
      </c>
      <c r="G1218" s="5" t="s">
        <v>2556</v>
      </c>
      <c r="H1218" s="5" t="s">
        <v>2547</v>
      </c>
      <c r="I1218" s="299"/>
      <c r="J1218" s="346"/>
      <c r="K1218" s="346"/>
      <c r="L1218" s="346"/>
      <c r="M1218" s="347"/>
      <c r="N1218" s="1"/>
      <c r="O1218" s="2"/>
      <c r="P1218" s="194"/>
      <c r="Q1218" s="343" t="str">
        <f t="shared" si="163"/>
        <v/>
      </c>
      <c r="R1218" s="210" t="str">
        <f t="shared" si="164"/>
        <v/>
      </c>
      <c r="S1218" s="211" t="str">
        <f t="shared" si="165"/>
        <v/>
      </c>
      <c r="T1218" s="215"/>
      <c r="U1218" s="213">
        <f t="shared" si="166"/>
        <v>0</v>
      </c>
      <c r="V1218" s="217">
        <f t="shared" si="167"/>
        <v>0</v>
      </c>
      <c r="W1218" s="215"/>
      <c r="X1218" s="215"/>
      <c r="Y1218" s="213">
        <f>IF(AB1218="Y",COUNT(#REF!), "")</f>
        <v>0</v>
      </c>
      <c r="Z1218" s="32"/>
      <c r="AA1218" s="64" t="s">
        <v>2238</v>
      </c>
      <c r="AB1218" s="64" t="s">
        <v>59</v>
      </c>
      <c r="AC1218" s="65">
        <v>50.596669439999999</v>
      </c>
      <c r="AD1218" s="65">
        <v>-126.59771111000001</v>
      </c>
      <c r="AE1218" s="65" t="s">
        <v>2239</v>
      </c>
      <c r="AF1218" s="64">
        <v>51635</v>
      </c>
      <c r="AG1218" s="64" t="s">
        <v>61</v>
      </c>
      <c r="AH1218" s="64">
        <v>10</v>
      </c>
      <c r="AI1218" s="64">
        <v>7</v>
      </c>
      <c r="AJ1218" s="64" t="s">
        <v>57</v>
      </c>
      <c r="AK1218" s="64" t="s">
        <v>62</v>
      </c>
      <c r="AL1218" s="66" t="s">
        <v>62</v>
      </c>
      <c r="AM1218" s="66" t="s">
        <v>63</v>
      </c>
      <c r="AN1218" s="63" t="str">
        <f t="shared" si="168"/>
        <v>Tsatsisnukwomi (Da'naxda'xw First Nation)*</v>
      </c>
      <c r="AO1218" s="67" t="str">
        <f t="shared" si="169"/>
        <v>FALSE</v>
      </c>
      <c r="AP1218" s="67" t="str">
        <f t="shared" si="170"/>
        <v>FALSE</v>
      </c>
    </row>
    <row r="1219" spans="2:42" x14ac:dyDescent="0.25">
      <c r="B1219" s="174">
        <v>51637</v>
      </c>
      <c r="C1219" s="6" t="str">
        <f t="shared" si="162"/>
        <v>Nenagwas (Tlowitsis Nation)*</v>
      </c>
      <c r="D1219" s="4" t="s">
        <v>57</v>
      </c>
      <c r="E1219" s="5" t="s">
        <v>57</v>
      </c>
      <c r="F1219" s="5" t="s">
        <v>62</v>
      </c>
      <c r="G1219" s="5" t="s">
        <v>2549</v>
      </c>
      <c r="H1219" s="5" t="s">
        <v>2547</v>
      </c>
      <c r="I1219" s="299"/>
      <c r="J1219" s="346"/>
      <c r="K1219" s="346"/>
      <c r="L1219" s="346"/>
      <c r="M1219" s="347"/>
      <c r="N1219" s="1"/>
      <c r="O1219" s="2"/>
      <c r="P1219" s="194"/>
      <c r="Q1219" s="343" t="str">
        <f t="shared" si="163"/>
        <v/>
      </c>
      <c r="R1219" s="210" t="str">
        <f t="shared" si="164"/>
        <v/>
      </c>
      <c r="S1219" s="211" t="str">
        <f t="shared" si="165"/>
        <v/>
      </c>
      <c r="T1219" s="215"/>
      <c r="U1219" s="213">
        <f t="shared" si="166"/>
        <v>0</v>
      </c>
      <c r="V1219" s="217">
        <f t="shared" si="167"/>
        <v>0</v>
      </c>
      <c r="W1219" s="215"/>
      <c r="X1219" s="215"/>
      <c r="Y1219" s="213">
        <f>IF(AB1219="Y",COUNT(#REF!), "")</f>
        <v>0</v>
      </c>
      <c r="Z1219" s="32"/>
      <c r="AA1219" s="66" t="s">
        <v>1478</v>
      </c>
      <c r="AB1219" s="64" t="s">
        <v>59</v>
      </c>
      <c r="AC1219" s="68">
        <v>49.908593000000003</v>
      </c>
      <c r="AD1219" s="68">
        <v>-125.208974</v>
      </c>
      <c r="AE1219" s="65" t="s">
        <v>1479</v>
      </c>
      <c r="AF1219" s="66">
        <v>51637</v>
      </c>
      <c r="AG1219" s="66" t="s">
        <v>66</v>
      </c>
      <c r="AH1219" s="66">
        <v>3137</v>
      </c>
      <c r="AI1219" s="66">
        <v>1385</v>
      </c>
      <c r="AJ1219" s="66" t="s">
        <v>62</v>
      </c>
      <c r="AK1219" s="66" t="s">
        <v>57</v>
      </c>
      <c r="AL1219" s="66" t="s">
        <v>57</v>
      </c>
      <c r="AM1219" s="66" t="s">
        <v>63</v>
      </c>
      <c r="AN1219" s="63" t="str">
        <f t="shared" si="168"/>
        <v>Nenagwas (Tlowitsis Nation)*</v>
      </c>
      <c r="AO1219" s="67" t="str">
        <f t="shared" si="169"/>
        <v>FALSE</v>
      </c>
      <c r="AP1219" s="67" t="str">
        <f t="shared" si="170"/>
        <v>FALSE</v>
      </c>
    </row>
    <row r="1220" spans="2:42" x14ac:dyDescent="0.25">
      <c r="B1220" s="174">
        <v>52635</v>
      </c>
      <c r="C1220" s="6" t="str">
        <f t="shared" si="162"/>
        <v>Keogh No.2 (Da'naxda'xw First Nation)*</v>
      </c>
      <c r="D1220" s="4" t="s">
        <v>57</v>
      </c>
      <c r="E1220" s="5" t="s">
        <v>57</v>
      </c>
      <c r="F1220" s="5" t="s">
        <v>57</v>
      </c>
      <c r="G1220" s="5" t="s">
        <v>2556</v>
      </c>
      <c r="H1220" s="5" t="s">
        <v>2547</v>
      </c>
      <c r="I1220" s="299"/>
      <c r="J1220" s="346"/>
      <c r="K1220" s="346"/>
      <c r="L1220" s="346"/>
      <c r="M1220" s="347"/>
      <c r="N1220" s="1"/>
      <c r="O1220" s="2"/>
      <c r="P1220" s="194"/>
      <c r="Q1220" s="343" t="str">
        <f t="shared" si="163"/>
        <v/>
      </c>
      <c r="R1220" s="210" t="str">
        <f t="shared" si="164"/>
        <v/>
      </c>
      <c r="S1220" s="211" t="str">
        <f t="shared" si="165"/>
        <v/>
      </c>
      <c r="T1220" s="215"/>
      <c r="U1220" s="213">
        <f t="shared" si="166"/>
        <v>0</v>
      </c>
      <c r="V1220" s="217">
        <f t="shared" si="167"/>
        <v>0</v>
      </c>
      <c r="W1220" s="215"/>
      <c r="X1220" s="215"/>
      <c r="Y1220" s="213">
        <f>IF(AB1220="Y",COUNT(#REF!), "")</f>
        <v>0</v>
      </c>
      <c r="Z1220" s="32"/>
      <c r="AA1220" s="66" t="s">
        <v>1068</v>
      </c>
      <c r="AB1220" s="64" t="s">
        <v>59</v>
      </c>
      <c r="AC1220" s="68">
        <v>50.666469300000003</v>
      </c>
      <c r="AD1220" s="68">
        <v>-125.72767570000001</v>
      </c>
      <c r="AE1220" s="65" t="s">
        <v>1069</v>
      </c>
      <c r="AF1220" s="66">
        <v>52635</v>
      </c>
      <c r="AG1220" s="66" t="s">
        <v>66</v>
      </c>
      <c r="AH1220" s="66"/>
      <c r="AI1220" s="66"/>
      <c r="AJ1220" s="66" t="s">
        <v>57</v>
      </c>
      <c r="AK1220" s="66" t="s">
        <v>57</v>
      </c>
      <c r="AL1220" s="66" t="s">
        <v>62</v>
      </c>
      <c r="AM1220" s="66" t="s">
        <v>63</v>
      </c>
      <c r="AN1220" s="63" t="str">
        <f t="shared" si="168"/>
        <v>Keogh No.2 (Da'naxda'xw First Nation)*</v>
      </c>
      <c r="AO1220" s="67" t="str">
        <f t="shared" si="169"/>
        <v>FALSE</v>
      </c>
      <c r="AP1220" s="67" t="str">
        <f t="shared" si="170"/>
        <v>FALSE</v>
      </c>
    </row>
    <row r="1221" spans="2:42" x14ac:dyDescent="0.25">
      <c r="B1221" s="174">
        <v>100104</v>
      </c>
      <c r="C1221" s="6" t="str">
        <f t="shared" si="162"/>
        <v>Majestic Subdivision</v>
      </c>
      <c r="D1221" s="4" t="s">
        <v>57</v>
      </c>
      <c r="E1221" s="5" t="s">
        <v>62</v>
      </c>
      <c r="F1221" s="5" t="s">
        <v>62</v>
      </c>
      <c r="G1221" s="5" t="s">
        <v>2536</v>
      </c>
      <c r="H1221" s="5" t="s">
        <v>2534</v>
      </c>
      <c r="I1221" s="299"/>
      <c r="J1221" s="346"/>
      <c r="K1221" s="346"/>
      <c r="L1221" s="346"/>
      <c r="M1221" s="347"/>
      <c r="N1221" s="1"/>
      <c r="O1221" s="2"/>
      <c r="P1221" s="194"/>
      <c r="Q1221" s="343" t="str">
        <f t="shared" si="163"/>
        <v/>
      </c>
      <c r="R1221" s="210" t="str">
        <f t="shared" si="164"/>
        <v/>
      </c>
      <c r="S1221" s="211" t="str">
        <f t="shared" si="165"/>
        <v/>
      </c>
      <c r="T1221" s="215"/>
      <c r="U1221" s="213">
        <f t="shared" si="166"/>
        <v>0</v>
      </c>
      <c r="V1221" s="217">
        <f t="shared" si="167"/>
        <v>0</v>
      </c>
      <c r="W1221" s="215"/>
      <c r="X1221" s="215"/>
      <c r="Y1221" s="213" t="str">
        <f>IF(AB1221="Y",COUNT(#REF!), "")</f>
        <v/>
      </c>
      <c r="Z1221" s="32"/>
      <c r="AA1221" s="64" t="s">
        <v>1284</v>
      </c>
      <c r="AB1221" s="66" t="s">
        <v>72</v>
      </c>
      <c r="AC1221" s="65">
        <v>49.026575000000001</v>
      </c>
      <c r="AD1221" s="65">
        <v>-116.1936556</v>
      </c>
      <c r="AE1221" s="65" t="s">
        <v>1285</v>
      </c>
      <c r="AF1221" s="64">
        <v>100104</v>
      </c>
      <c r="AG1221" s="64" t="s">
        <v>74</v>
      </c>
      <c r="AH1221" s="64">
        <v>83</v>
      </c>
      <c r="AI1221" s="64">
        <v>43</v>
      </c>
      <c r="AJ1221" s="64" t="s">
        <v>57</v>
      </c>
      <c r="AK1221" s="64" t="s">
        <v>62</v>
      </c>
      <c r="AL1221" s="66" t="s">
        <v>57</v>
      </c>
      <c r="AM1221" s="66" t="s">
        <v>63</v>
      </c>
      <c r="AN1221" s="63" t="str">
        <f t="shared" si="168"/>
        <v>Majestic Subdivision</v>
      </c>
      <c r="AO1221" s="67" t="str">
        <f t="shared" si="169"/>
        <v>FALSE</v>
      </c>
      <c r="AP1221" s="67" t="str">
        <f t="shared" si="170"/>
        <v>FALSE</v>
      </c>
    </row>
    <row r="1222" spans="2:42" x14ac:dyDescent="0.25">
      <c r="B1222" s="174">
        <v>100105</v>
      </c>
      <c r="C1222" s="6" t="str">
        <f t="shared" si="162"/>
        <v>Glenlily</v>
      </c>
      <c r="D1222" s="4" t="s">
        <v>57</v>
      </c>
      <c r="E1222" s="5" t="s">
        <v>62</v>
      </c>
      <c r="F1222" s="5" t="s">
        <v>62</v>
      </c>
      <c r="G1222" s="5" t="s">
        <v>2536</v>
      </c>
      <c r="H1222" s="5" t="s">
        <v>2534</v>
      </c>
      <c r="I1222" s="299"/>
      <c r="J1222" s="346"/>
      <c r="K1222" s="346"/>
      <c r="L1222" s="346"/>
      <c r="M1222" s="347"/>
      <c r="N1222" s="1"/>
      <c r="O1222" s="2"/>
      <c r="P1222" s="194"/>
      <c r="Q1222" s="343" t="str">
        <f t="shared" si="163"/>
        <v/>
      </c>
      <c r="R1222" s="210" t="str">
        <f t="shared" si="164"/>
        <v/>
      </c>
      <c r="S1222" s="211" t="str">
        <f t="shared" si="165"/>
        <v/>
      </c>
      <c r="T1222" s="215"/>
      <c r="U1222" s="213">
        <f t="shared" si="166"/>
        <v>0</v>
      </c>
      <c r="V1222" s="217">
        <f t="shared" si="167"/>
        <v>0</v>
      </c>
      <c r="W1222" s="215"/>
      <c r="X1222" s="215"/>
      <c r="Y1222" s="213" t="str">
        <f>IF(AB1222="Y",COUNT(#REF!), "")</f>
        <v/>
      </c>
      <c r="Z1222" s="32"/>
      <c r="AA1222" s="64" t="s">
        <v>863</v>
      </c>
      <c r="AB1222" s="66" t="s">
        <v>72</v>
      </c>
      <c r="AC1222" s="65">
        <v>49.05</v>
      </c>
      <c r="AD1222" s="65">
        <v>-116.16667</v>
      </c>
      <c r="AE1222" s="65" t="s">
        <v>864</v>
      </c>
      <c r="AF1222" s="64">
        <v>100105</v>
      </c>
      <c r="AG1222" s="64" t="s">
        <v>74</v>
      </c>
      <c r="AH1222" s="64">
        <v>83</v>
      </c>
      <c r="AI1222" s="64">
        <v>43</v>
      </c>
      <c r="AJ1222" s="64" t="s">
        <v>57</v>
      </c>
      <c r="AK1222" s="64" t="s">
        <v>62</v>
      </c>
      <c r="AL1222" s="66" t="s">
        <v>62</v>
      </c>
      <c r="AM1222" s="66" t="s">
        <v>63</v>
      </c>
      <c r="AN1222" s="63" t="str">
        <f t="shared" si="168"/>
        <v>Glenlily</v>
      </c>
      <c r="AO1222" s="67" t="str">
        <f t="shared" si="169"/>
        <v>FALSE</v>
      </c>
      <c r="AP1222" s="67" t="str">
        <f t="shared" si="170"/>
        <v>FALSE</v>
      </c>
    </row>
    <row r="1223" spans="2:42" x14ac:dyDescent="0.25">
      <c r="B1223" s="174">
        <v>100106</v>
      </c>
      <c r="C1223" s="6" t="str">
        <f t="shared" si="162"/>
        <v>Halcyon Hot Springs</v>
      </c>
      <c r="D1223" s="4" t="s">
        <v>57</v>
      </c>
      <c r="E1223" s="5" t="s">
        <v>57</v>
      </c>
      <c r="F1223" s="5" t="s">
        <v>57</v>
      </c>
      <c r="G1223" s="5" t="s">
        <v>2536</v>
      </c>
      <c r="H1223" s="5" t="s">
        <v>2534</v>
      </c>
      <c r="I1223" s="299"/>
      <c r="J1223" s="346"/>
      <c r="K1223" s="346"/>
      <c r="L1223" s="346"/>
      <c r="M1223" s="347"/>
      <c r="N1223" s="1"/>
      <c r="O1223" s="2"/>
      <c r="P1223" s="194"/>
      <c r="Q1223" s="343" t="str">
        <f t="shared" si="163"/>
        <v/>
      </c>
      <c r="R1223" s="210" t="str">
        <f t="shared" si="164"/>
        <v/>
      </c>
      <c r="S1223" s="211" t="str">
        <f t="shared" si="165"/>
        <v/>
      </c>
      <c r="T1223" s="215"/>
      <c r="U1223" s="213">
        <f t="shared" si="166"/>
        <v>0</v>
      </c>
      <c r="V1223" s="217">
        <f t="shared" si="167"/>
        <v>0</v>
      </c>
      <c r="W1223" s="215"/>
      <c r="X1223" s="215"/>
      <c r="Y1223" s="213" t="str">
        <f>IF(AB1223="Y",COUNT(#REF!), "")</f>
        <v/>
      </c>
      <c r="Z1223" s="32"/>
      <c r="AA1223" s="66" t="s">
        <v>921</v>
      </c>
      <c r="AB1223" s="64" t="s">
        <v>72</v>
      </c>
      <c r="AC1223" s="68">
        <v>50.524723000000002</v>
      </c>
      <c r="AD1223" s="68">
        <v>-117.90138899999999</v>
      </c>
      <c r="AE1223" s="65" t="s">
        <v>922</v>
      </c>
      <c r="AF1223" s="66">
        <v>100106</v>
      </c>
      <c r="AG1223" s="66" t="s">
        <v>74</v>
      </c>
      <c r="AH1223" s="66">
        <v>25</v>
      </c>
      <c r="AI1223" s="66">
        <v>15</v>
      </c>
      <c r="AJ1223" s="66" t="s">
        <v>57</v>
      </c>
      <c r="AK1223" s="66" t="s">
        <v>62</v>
      </c>
      <c r="AL1223" s="66" t="s">
        <v>62</v>
      </c>
      <c r="AM1223" s="66" t="s">
        <v>63</v>
      </c>
      <c r="AN1223" s="63" t="str">
        <f t="shared" si="168"/>
        <v>Halcyon Hot Springs</v>
      </c>
      <c r="AO1223" s="67" t="str">
        <f t="shared" si="169"/>
        <v>FALSE</v>
      </c>
      <c r="AP1223" s="67" t="str">
        <f t="shared" si="170"/>
        <v>FALSE</v>
      </c>
    </row>
    <row r="1224" spans="2:42" x14ac:dyDescent="0.25">
      <c r="B1224" s="174">
        <v>100107</v>
      </c>
      <c r="C1224" s="6" t="str">
        <f t="shared" si="162"/>
        <v>St. Leon Hot Springs</v>
      </c>
      <c r="D1224" s="4" t="s">
        <v>57</v>
      </c>
      <c r="E1224" s="5" t="s">
        <v>57</v>
      </c>
      <c r="F1224" s="5" t="s">
        <v>57</v>
      </c>
      <c r="G1224" s="5" t="s">
        <v>2536</v>
      </c>
      <c r="H1224" s="5" t="s">
        <v>2534</v>
      </c>
      <c r="I1224" s="299"/>
      <c r="J1224" s="346"/>
      <c r="K1224" s="346"/>
      <c r="L1224" s="346"/>
      <c r="M1224" s="347"/>
      <c r="N1224" s="1"/>
      <c r="O1224" s="2"/>
      <c r="P1224" s="194"/>
      <c r="Q1224" s="343" t="str">
        <f t="shared" si="163"/>
        <v/>
      </c>
      <c r="R1224" s="210" t="str">
        <f t="shared" si="164"/>
        <v/>
      </c>
      <c r="S1224" s="211" t="str">
        <f t="shared" si="165"/>
        <v/>
      </c>
      <c r="T1224" s="215"/>
      <c r="U1224" s="213">
        <f t="shared" si="166"/>
        <v>0</v>
      </c>
      <c r="V1224" s="217">
        <f t="shared" si="167"/>
        <v>0</v>
      </c>
      <c r="W1224" s="215"/>
      <c r="X1224" s="215"/>
      <c r="Y1224" s="213" t="str">
        <f>IF(AB1224="Y",COUNT(#REF!), "")</f>
        <v/>
      </c>
      <c r="Z1224" s="32"/>
      <c r="AA1224" s="66" t="s">
        <v>2077</v>
      </c>
      <c r="AB1224" s="66" t="s">
        <v>72</v>
      </c>
      <c r="AC1224" s="68">
        <v>50.442419999999998</v>
      </c>
      <c r="AD1224" s="68">
        <v>-117.88455</v>
      </c>
      <c r="AE1224" s="65" t="s">
        <v>2078</v>
      </c>
      <c r="AF1224" s="66">
        <v>100107</v>
      </c>
      <c r="AG1224" s="66" t="s">
        <v>74</v>
      </c>
      <c r="AH1224" s="66">
        <v>1</v>
      </c>
      <c r="AI1224" s="66">
        <v>0</v>
      </c>
      <c r="AJ1224" s="66" t="s">
        <v>57</v>
      </c>
      <c r="AK1224" s="66" t="s">
        <v>62</v>
      </c>
      <c r="AL1224" s="66" t="s">
        <v>57</v>
      </c>
      <c r="AM1224" s="66" t="s">
        <v>63</v>
      </c>
      <c r="AN1224" s="63" t="str">
        <f t="shared" si="168"/>
        <v>St. Leon Hot Springs</v>
      </c>
      <c r="AO1224" s="67" t="str">
        <f t="shared" si="169"/>
        <v>FALSE</v>
      </c>
      <c r="AP1224" s="67" t="str">
        <f t="shared" si="170"/>
        <v>FALSE</v>
      </c>
    </row>
    <row r="1225" spans="2:42" x14ac:dyDescent="0.25">
      <c r="B1225" s="174">
        <v>100108</v>
      </c>
      <c r="C1225" s="6" t="str">
        <f t="shared" si="162"/>
        <v>Shelter Bay</v>
      </c>
      <c r="D1225" s="4" t="s">
        <v>57</v>
      </c>
      <c r="E1225" s="5" t="s">
        <v>57</v>
      </c>
      <c r="F1225" s="5" t="s">
        <v>57</v>
      </c>
      <c r="G1225" s="5" t="s">
        <v>2551</v>
      </c>
      <c r="H1225" s="5" t="s">
        <v>2538</v>
      </c>
      <c r="I1225" s="299"/>
      <c r="J1225" s="346"/>
      <c r="K1225" s="346"/>
      <c r="L1225" s="346"/>
      <c r="M1225" s="347"/>
      <c r="N1225" s="1"/>
      <c r="O1225" s="2"/>
      <c r="P1225" s="194"/>
      <c r="Q1225" s="343" t="str">
        <f t="shared" si="163"/>
        <v/>
      </c>
      <c r="R1225" s="210" t="str">
        <f t="shared" si="164"/>
        <v/>
      </c>
      <c r="S1225" s="211" t="str">
        <f t="shared" si="165"/>
        <v/>
      </c>
      <c r="T1225" s="215"/>
      <c r="U1225" s="213">
        <f t="shared" si="166"/>
        <v>0</v>
      </c>
      <c r="V1225" s="217">
        <f t="shared" si="167"/>
        <v>0</v>
      </c>
      <c r="W1225" s="215"/>
      <c r="X1225" s="215"/>
      <c r="Y1225" s="213" t="str">
        <f>IF(AB1225="Y",COUNT(#REF!), "")</f>
        <v/>
      </c>
      <c r="Z1225" s="32"/>
      <c r="AA1225" s="66" t="s">
        <v>1915</v>
      </c>
      <c r="AB1225" s="66" t="s">
        <v>72</v>
      </c>
      <c r="AC1225" s="68">
        <v>50.658389999999997</v>
      </c>
      <c r="AD1225" s="68">
        <v>-117.94079000000001</v>
      </c>
      <c r="AE1225" s="65" t="s">
        <v>1917</v>
      </c>
      <c r="AF1225" s="66">
        <v>100108</v>
      </c>
      <c r="AG1225" s="66" t="s">
        <v>74</v>
      </c>
      <c r="AH1225" s="66">
        <v>0</v>
      </c>
      <c r="AI1225" s="66">
        <v>0</v>
      </c>
      <c r="AJ1225" s="66" t="s">
        <v>57</v>
      </c>
      <c r="AK1225" s="66" t="s">
        <v>62</v>
      </c>
      <c r="AL1225" s="66" t="s">
        <v>62</v>
      </c>
      <c r="AM1225" s="66" t="s">
        <v>63</v>
      </c>
      <c r="AN1225" s="63" t="str">
        <f t="shared" si="168"/>
        <v>Shelter Bay</v>
      </c>
      <c r="AO1225" s="67" t="str">
        <f t="shared" si="169"/>
        <v>FALSE</v>
      </c>
      <c r="AP1225" s="67" t="str">
        <f t="shared" si="170"/>
        <v>FALSE</v>
      </c>
    </row>
    <row r="1226" spans="2:42" x14ac:dyDescent="0.25">
      <c r="B1226" s="174">
        <v>100109</v>
      </c>
      <c r="C1226" s="6" t="str">
        <f t="shared" si="162"/>
        <v>Hall's Landing</v>
      </c>
      <c r="D1226" s="4" t="s">
        <v>57</v>
      </c>
      <c r="E1226" s="5" t="s">
        <v>57</v>
      </c>
      <c r="F1226" s="5" t="s">
        <v>57</v>
      </c>
      <c r="G1226" s="5" t="s">
        <v>2551</v>
      </c>
      <c r="H1226" s="5" t="s">
        <v>2538</v>
      </c>
      <c r="I1226" s="299"/>
      <c r="J1226" s="346"/>
      <c r="K1226" s="346"/>
      <c r="L1226" s="346"/>
      <c r="M1226" s="347"/>
      <c r="N1226" s="1"/>
      <c r="O1226" s="2"/>
      <c r="P1226" s="194"/>
      <c r="Q1226" s="343" t="str">
        <f t="shared" si="163"/>
        <v/>
      </c>
      <c r="R1226" s="210" t="str">
        <f t="shared" si="164"/>
        <v/>
      </c>
      <c r="S1226" s="211" t="str">
        <f t="shared" si="165"/>
        <v/>
      </c>
      <c r="T1226" s="215"/>
      <c r="U1226" s="213">
        <f t="shared" si="166"/>
        <v>0</v>
      </c>
      <c r="V1226" s="217">
        <f t="shared" si="167"/>
        <v>0</v>
      </c>
      <c r="W1226" s="215"/>
      <c r="X1226" s="215"/>
      <c r="Y1226" s="213" t="str">
        <f>IF(AB1226="Y",COUNT(#REF!), "")</f>
        <v/>
      </c>
      <c r="Z1226" s="32"/>
      <c r="AA1226" s="66" t="s">
        <v>929</v>
      </c>
      <c r="AB1226" s="66" t="s">
        <v>72</v>
      </c>
      <c r="AC1226" s="68">
        <v>50.695270000000001</v>
      </c>
      <c r="AD1226" s="68">
        <v>-117.98157</v>
      </c>
      <c r="AE1226" s="65" t="s">
        <v>930</v>
      </c>
      <c r="AF1226" s="66">
        <v>100109</v>
      </c>
      <c r="AG1226" s="66" t="s">
        <v>74</v>
      </c>
      <c r="AH1226" s="66">
        <v>1</v>
      </c>
      <c r="AI1226" s="66">
        <v>1</v>
      </c>
      <c r="AJ1226" s="66" t="s">
        <v>57</v>
      </c>
      <c r="AK1226" s="66" t="s">
        <v>62</v>
      </c>
      <c r="AL1226" s="66" t="s">
        <v>62</v>
      </c>
      <c r="AM1226" s="66" t="s">
        <v>63</v>
      </c>
      <c r="AN1226" s="63" t="str">
        <f t="shared" si="168"/>
        <v>Hall's Landing</v>
      </c>
      <c r="AO1226" s="67" t="str">
        <f t="shared" si="169"/>
        <v>FALSE</v>
      </c>
      <c r="AP1226" s="67" t="str">
        <f t="shared" si="170"/>
        <v>FALSE</v>
      </c>
    </row>
    <row r="1227" spans="2:42" x14ac:dyDescent="0.25">
      <c r="B1227" s="174">
        <v>100110</v>
      </c>
      <c r="C1227" s="6" t="str">
        <f t="shared" si="162"/>
        <v>West Creston</v>
      </c>
      <c r="D1227" s="4" t="s">
        <v>57</v>
      </c>
      <c r="E1227" s="5" t="s">
        <v>62</v>
      </c>
      <c r="F1227" s="5" t="s">
        <v>62</v>
      </c>
      <c r="G1227" s="5" t="s">
        <v>2536</v>
      </c>
      <c r="H1227" s="5" t="s">
        <v>2534</v>
      </c>
      <c r="I1227" s="299"/>
      <c r="J1227" s="346"/>
      <c r="K1227" s="346"/>
      <c r="L1227" s="346"/>
      <c r="M1227" s="347"/>
      <c r="N1227" s="1"/>
      <c r="O1227" s="2"/>
      <c r="P1227" s="194"/>
      <c r="Q1227" s="343" t="str">
        <f t="shared" si="163"/>
        <v/>
      </c>
      <c r="R1227" s="210" t="str">
        <f t="shared" si="164"/>
        <v/>
      </c>
      <c r="S1227" s="211" t="str">
        <f t="shared" si="165"/>
        <v/>
      </c>
      <c r="T1227" s="215"/>
      <c r="U1227" s="213">
        <f t="shared" si="166"/>
        <v>0</v>
      </c>
      <c r="V1227" s="217">
        <f t="shared" si="167"/>
        <v>0</v>
      </c>
      <c r="W1227" s="215"/>
      <c r="X1227" s="215"/>
      <c r="Y1227" s="213" t="str">
        <f>IF(AB1227="Y",COUNT(#REF!), "")</f>
        <v/>
      </c>
      <c r="Z1227" s="32"/>
      <c r="AA1227" s="66" t="s">
        <v>2359</v>
      </c>
      <c r="AB1227" s="66" t="s">
        <v>72</v>
      </c>
      <c r="AC1227" s="68">
        <v>49.090083329999999</v>
      </c>
      <c r="AD1227" s="68">
        <v>-116.61961669999999</v>
      </c>
      <c r="AE1227" s="65" t="s">
        <v>2360</v>
      </c>
      <c r="AF1227" s="66">
        <v>100110</v>
      </c>
      <c r="AG1227" s="66" t="s">
        <v>74</v>
      </c>
      <c r="AH1227" s="66">
        <v>378</v>
      </c>
      <c r="AI1227" s="66">
        <v>176</v>
      </c>
      <c r="AJ1227" s="66" t="s">
        <v>57</v>
      </c>
      <c r="AK1227" s="66" t="s">
        <v>62</v>
      </c>
      <c r="AL1227" s="66" t="s">
        <v>62</v>
      </c>
      <c r="AM1227" s="66" t="s">
        <v>63</v>
      </c>
      <c r="AN1227" s="63" t="str">
        <f t="shared" si="168"/>
        <v>West Creston</v>
      </c>
      <c r="AO1227" s="67" t="str">
        <f t="shared" si="169"/>
        <v>FALSE</v>
      </c>
      <c r="AP1227" s="67" t="str">
        <f t="shared" si="170"/>
        <v>FALSE</v>
      </c>
    </row>
    <row r="1228" spans="2:42" x14ac:dyDescent="0.25">
      <c r="B1228" s="174">
        <v>100111</v>
      </c>
      <c r="C1228" s="6" t="str">
        <f t="shared" si="162"/>
        <v>Arrow Creek</v>
      </c>
      <c r="D1228" s="4" t="s">
        <v>62</v>
      </c>
      <c r="E1228" s="5" t="s">
        <v>62</v>
      </c>
      <c r="F1228" s="5" t="s">
        <v>62</v>
      </c>
      <c r="G1228" s="5" t="s">
        <v>2536</v>
      </c>
      <c r="H1228" s="5" t="s">
        <v>2534</v>
      </c>
      <c r="I1228" s="299"/>
      <c r="J1228" s="346"/>
      <c r="K1228" s="346"/>
      <c r="L1228" s="346"/>
      <c r="M1228" s="347"/>
      <c r="N1228" s="1"/>
      <c r="O1228" s="2"/>
      <c r="P1228" s="194"/>
      <c r="Q1228" s="343" t="str">
        <f t="shared" si="163"/>
        <v/>
      </c>
      <c r="R1228" s="210" t="str">
        <f t="shared" si="164"/>
        <v/>
      </c>
      <c r="S1228" s="211" t="str">
        <f t="shared" si="165"/>
        <v/>
      </c>
      <c r="T1228" s="215"/>
      <c r="U1228" s="213">
        <f t="shared" si="166"/>
        <v>0</v>
      </c>
      <c r="V1228" s="217">
        <f t="shared" si="167"/>
        <v>0</v>
      </c>
      <c r="W1228" s="215"/>
      <c r="X1228" s="215"/>
      <c r="Y1228" s="213" t="str">
        <f>IF(AB1228="Y",COUNT(#REF!), "")</f>
        <v/>
      </c>
      <c r="Z1228" s="32"/>
      <c r="AA1228" s="64" t="s">
        <v>158</v>
      </c>
      <c r="AB1228" s="64" t="s">
        <v>72</v>
      </c>
      <c r="AC1228" s="65">
        <v>49.133333</v>
      </c>
      <c r="AD1228" s="65">
        <v>-116.45</v>
      </c>
      <c r="AE1228" s="65" t="s">
        <v>159</v>
      </c>
      <c r="AF1228" s="64">
        <v>100111</v>
      </c>
      <c r="AG1228" s="64" t="s">
        <v>74</v>
      </c>
      <c r="AH1228" s="64">
        <v>536</v>
      </c>
      <c r="AI1228" s="64">
        <v>249</v>
      </c>
      <c r="AJ1228" s="64" t="s">
        <v>62</v>
      </c>
      <c r="AK1228" s="64" t="s">
        <v>57</v>
      </c>
      <c r="AL1228" s="66" t="s">
        <v>57</v>
      </c>
      <c r="AM1228" s="66" t="s">
        <v>63</v>
      </c>
      <c r="AN1228" s="63" t="str">
        <f t="shared" si="168"/>
        <v>Arrow Creek</v>
      </c>
      <c r="AO1228" s="67" t="str">
        <f t="shared" si="169"/>
        <v>FALSE</v>
      </c>
      <c r="AP1228" s="67" t="str">
        <f t="shared" si="170"/>
        <v>FALSE</v>
      </c>
    </row>
    <row r="1229" spans="2:42" x14ac:dyDescent="0.25">
      <c r="B1229" s="174">
        <v>100112</v>
      </c>
      <c r="C1229" s="6" t="str">
        <f t="shared" si="162"/>
        <v>Emerald Lake</v>
      </c>
      <c r="D1229" s="4" t="s">
        <v>57</v>
      </c>
      <c r="E1229" s="5" t="s">
        <v>57</v>
      </c>
      <c r="F1229" s="5" t="s">
        <v>57</v>
      </c>
      <c r="G1229" s="5" t="s">
        <v>2551</v>
      </c>
      <c r="H1229" s="5" t="s">
        <v>2538</v>
      </c>
      <c r="I1229" s="299"/>
      <c r="J1229" s="346"/>
      <c r="K1229" s="346"/>
      <c r="L1229" s="346"/>
      <c r="M1229" s="347"/>
      <c r="N1229" s="1"/>
      <c r="O1229" s="2"/>
      <c r="P1229" s="194"/>
      <c r="Q1229" s="343" t="str">
        <f t="shared" si="163"/>
        <v/>
      </c>
      <c r="R1229" s="210" t="str">
        <f t="shared" si="164"/>
        <v/>
      </c>
      <c r="S1229" s="211" t="str">
        <f t="shared" si="165"/>
        <v/>
      </c>
      <c r="T1229" s="215"/>
      <c r="U1229" s="213">
        <f t="shared" si="166"/>
        <v>0</v>
      </c>
      <c r="V1229" s="217">
        <f t="shared" si="167"/>
        <v>0</v>
      </c>
      <c r="W1229" s="215"/>
      <c r="X1229" s="215"/>
      <c r="Y1229" s="213" t="str">
        <f>IF(AB1229="Y",COUNT(#REF!), "")</f>
        <v/>
      </c>
      <c r="Z1229" s="32"/>
      <c r="AA1229" s="64" t="s">
        <v>719</v>
      </c>
      <c r="AB1229" s="64" t="s">
        <v>72</v>
      </c>
      <c r="AC1229" s="65">
        <v>51.44008333</v>
      </c>
      <c r="AD1229" s="65">
        <v>-116.53985556000001</v>
      </c>
      <c r="AE1229" s="65" t="s">
        <v>720</v>
      </c>
      <c r="AF1229" s="64">
        <v>100112</v>
      </c>
      <c r="AG1229" s="64" t="s">
        <v>74</v>
      </c>
      <c r="AH1229" s="64">
        <v>1</v>
      </c>
      <c r="AI1229" s="64">
        <v>0</v>
      </c>
      <c r="AJ1229" s="64" t="s">
        <v>57</v>
      </c>
      <c r="AK1229" s="64" t="s">
        <v>62</v>
      </c>
      <c r="AL1229" s="66" t="s">
        <v>62</v>
      </c>
      <c r="AM1229" s="66" t="s">
        <v>63</v>
      </c>
      <c r="AN1229" s="63" t="str">
        <f t="shared" si="168"/>
        <v>Emerald Lake</v>
      </c>
      <c r="AO1229" s="67" t="str">
        <f t="shared" si="169"/>
        <v>FALSE</v>
      </c>
      <c r="AP1229" s="67" t="str">
        <f t="shared" si="170"/>
        <v>FALSE</v>
      </c>
    </row>
    <row r="1230" spans="2:42" x14ac:dyDescent="0.25">
      <c r="B1230" s="174">
        <v>100113</v>
      </c>
      <c r="C1230" s="6" t="str">
        <f t="shared" si="162"/>
        <v>Brisco</v>
      </c>
      <c r="D1230" s="4" t="s">
        <v>57</v>
      </c>
      <c r="E1230" s="5" t="s">
        <v>62</v>
      </c>
      <c r="F1230" s="5" t="s">
        <v>62</v>
      </c>
      <c r="G1230" s="5" t="s">
        <v>2535</v>
      </c>
      <c r="H1230" s="5" t="s">
        <v>2534</v>
      </c>
      <c r="I1230" s="299"/>
      <c r="J1230" s="346"/>
      <c r="K1230" s="346"/>
      <c r="L1230" s="346"/>
      <c r="M1230" s="347"/>
      <c r="N1230" s="1"/>
      <c r="O1230" s="2"/>
      <c r="P1230" s="194"/>
      <c r="Q1230" s="343" t="str">
        <f t="shared" si="163"/>
        <v/>
      </c>
      <c r="R1230" s="210" t="str">
        <f t="shared" si="164"/>
        <v/>
      </c>
      <c r="S1230" s="211" t="str">
        <f t="shared" si="165"/>
        <v/>
      </c>
      <c r="T1230" s="215"/>
      <c r="U1230" s="213">
        <f t="shared" si="166"/>
        <v>0</v>
      </c>
      <c r="V1230" s="217">
        <f t="shared" si="167"/>
        <v>0</v>
      </c>
      <c r="W1230" s="215"/>
      <c r="X1230" s="215"/>
      <c r="Y1230" s="213" t="str">
        <f>IF(AB1230="Y",COUNT(#REF!), "")</f>
        <v/>
      </c>
      <c r="Z1230" s="32"/>
      <c r="AA1230" s="66" t="s">
        <v>332</v>
      </c>
      <c r="AB1230" s="64" t="s">
        <v>72</v>
      </c>
      <c r="AC1230" s="68">
        <v>50.838428780000001</v>
      </c>
      <c r="AD1230" s="68">
        <v>-116.32643741</v>
      </c>
      <c r="AE1230" s="65" t="s">
        <v>334</v>
      </c>
      <c r="AF1230" s="66">
        <v>100113</v>
      </c>
      <c r="AG1230" s="66" t="s">
        <v>74</v>
      </c>
      <c r="AH1230" s="66">
        <v>12</v>
      </c>
      <c r="AI1230" s="66">
        <v>7</v>
      </c>
      <c r="AJ1230" s="66" t="s">
        <v>57</v>
      </c>
      <c r="AK1230" s="66" t="s">
        <v>62</v>
      </c>
      <c r="AL1230" s="66" t="s">
        <v>57</v>
      </c>
      <c r="AM1230" s="66" t="s">
        <v>63</v>
      </c>
      <c r="AN1230" s="63" t="str">
        <f t="shared" si="168"/>
        <v>Brisco</v>
      </c>
      <c r="AO1230" s="67" t="str">
        <f t="shared" si="169"/>
        <v>FALSE</v>
      </c>
      <c r="AP1230" s="67" t="str">
        <f t="shared" si="170"/>
        <v>FALSE</v>
      </c>
    </row>
    <row r="1231" spans="2:42" x14ac:dyDescent="0.25">
      <c r="B1231" s="174">
        <v>100114</v>
      </c>
      <c r="C1231" s="6" t="str">
        <f t="shared" si="162"/>
        <v>Woodbury Creek</v>
      </c>
      <c r="D1231" s="4" t="s">
        <v>62</v>
      </c>
      <c r="E1231" s="5" t="s">
        <v>62</v>
      </c>
      <c r="F1231" s="5" t="s">
        <v>62</v>
      </c>
      <c r="G1231" s="5" t="s">
        <v>2536</v>
      </c>
      <c r="H1231" s="5" t="s">
        <v>2534</v>
      </c>
      <c r="I1231" s="299"/>
      <c r="J1231" s="346"/>
      <c r="K1231" s="346"/>
      <c r="L1231" s="346"/>
      <c r="M1231" s="347"/>
      <c r="N1231" s="1"/>
      <c r="O1231" s="2"/>
      <c r="P1231" s="194"/>
      <c r="Q1231" s="343" t="str">
        <f t="shared" si="163"/>
        <v/>
      </c>
      <c r="R1231" s="210" t="str">
        <f t="shared" si="164"/>
        <v/>
      </c>
      <c r="S1231" s="211" t="str">
        <f t="shared" si="165"/>
        <v/>
      </c>
      <c r="T1231" s="215"/>
      <c r="U1231" s="213">
        <f t="shared" si="166"/>
        <v>0</v>
      </c>
      <c r="V1231" s="217">
        <f t="shared" si="167"/>
        <v>0</v>
      </c>
      <c r="W1231" s="215"/>
      <c r="X1231" s="215"/>
      <c r="Y1231" s="213" t="str">
        <f>IF(AB1231="Y",COUNT(#REF!), "")</f>
        <v/>
      </c>
      <c r="Z1231" s="32"/>
      <c r="AA1231" s="64" t="s">
        <v>2440</v>
      </c>
      <c r="AB1231" s="64" t="s">
        <v>72</v>
      </c>
      <c r="AC1231" s="65">
        <v>49.775112800000002</v>
      </c>
      <c r="AD1231" s="65">
        <v>-116.90593459999999</v>
      </c>
      <c r="AE1231" s="65" t="s">
        <v>2441</v>
      </c>
      <c r="AF1231" s="64">
        <v>100114</v>
      </c>
      <c r="AG1231" s="64" t="s">
        <v>74</v>
      </c>
      <c r="AH1231" s="64">
        <v>50</v>
      </c>
      <c r="AI1231" s="64">
        <v>38</v>
      </c>
      <c r="AJ1231" s="64" t="s">
        <v>57</v>
      </c>
      <c r="AK1231" s="64" t="s">
        <v>62</v>
      </c>
      <c r="AL1231" s="66" t="s">
        <v>62</v>
      </c>
      <c r="AM1231" s="66" t="s">
        <v>63</v>
      </c>
      <c r="AN1231" s="63" t="str">
        <f t="shared" si="168"/>
        <v>Woodbury Creek</v>
      </c>
      <c r="AO1231" s="67" t="str">
        <f t="shared" si="169"/>
        <v>FALSE</v>
      </c>
      <c r="AP1231" s="67" t="str">
        <f t="shared" si="170"/>
        <v>FALSE</v>
      </c>
    </row>
    <row r="1232" spans="2:42" x14ac:dyDescent="0.25">
      <c r="B1232" s="174">
        <v>100115</v>
      </c>
      <c r="C1232" s="6" t="str">
        <f t="shared" si="162"/>
        <v>Walkers</v>
      </c>
      <c r="D1232" s="4" t="s">
        <v>57</v>
      </c>
      <c r="E1232" s="5" t="s">
        <v>62</v>
      </c>
      <c r="F1232" s="5" t="s">
        <v>62</v>
      </c>
      <c r="G1232" s="5" t="s">
        <v>2536</v>
      </c>
      <c r="H1232" s="5" t="s">
        <v>2534</v>
      </c>
      <c r="I1232" s="299"/>
      <c r="J1232" s="346"/>
      <c r="K1232" s="346"/>
      <c r="L1232" s="346"/>
      <c r="M1232" s="347"/>
      <c r="N1232" s="1"/>
      <c r="O1232" s="2"/>
      <c r="P1232" s="194"/>
      <c r="Q1232" s="343" t="str">
        <f t="shared" si="163"/>
        <v/>
      </c>
      <c r="R1232" s="210" t="str">
        <f t="shared" si="164"/>
        <v/>
      </c>
      <c r="S1232" s="211" t="str">
        <f t="shared" si="165"/>
        <v/>
      </c>
      <c r="T1232" s="215"/>
      <c r="U1232" s="213">
        <f t="shared" si="166"/>
        <v>0</v>
      </c>
      <c r="V1232" s="217">
        <f t="shared" si="167"/>
        <v>0</v>
      </c>
      <c r="W1232" s="215"/>
      <c r="X1232" s="215"/>
      <c r="Y1232" s="213" t="str">
        <f>IF(AB1232="Y",COUNT(#REF!), "")</f>
        <v/>
      </c>
      <c r="Z1232" s="32"/>
      <c r="AA1232" s="64" t="s">
        <v>2341</v>
      </c>
      <c r="AB1232" s="64" t="s">
        <v>72</v>
      </c>
      <c r="AC1232" s="65">
        <v>49.708377779999999</v>
      </c>
      <c r="AD1232" s="65">
        <v>-116.86431389000001</v>
      </c>
      <c r="AE1232" s="65" t="s">
        <v>2342</v>
      </c>
      <c r="AF1232" s="64">
        <v>100115</v>
      </c>
      <c r="AG1232" s="64" t="s">
        <v>74</v>
      </c>
      <c r="AH1232" s="64">
        <v>294</v>
      </c>
      <c r="AI1232" s="64">
        <v>207</v>
      </c>
      <c r="AJ1232" s="64" t="s">
        <v>57</v>
      </c>
      <c r="AK1232" s="64" t="s">
        <v>62</v>
      </c>
      <c r="AL1232" s="66" t="s">
        <v>62</v>
      </c>
      <c r="AM1232" s="66" t="s">
        <v>63</v>
      </c>
      <c r="AN1232" s="63" t="str">
        <f t="shared" si="168"/>
        <v>Walkers</v>
      </c>
      <c r="AO1232" s="67" t="str">
        <f t="shared" si="169"/>
        <v>FALSE</v>
      </c>
      <c r="AP1232" s="67" t="str">
        <f t="shared" si="170"/>
        <v>FALSE</v>
      </c>
    </row>
    <row r="1233" spans="2:42" x14ac:dyDescent="0.25">
      <c r="B1233" s="174">
        <v>100116</v>
      </c>
      <c r="C1233" s="6" t="str">
        <f t="shared" si="162"/>
        <v>Lemon Creek</v>
      </c>
      <c r="D1233" s="4" t="s">
        <v>57</v>
      </c>
      <c r="E1233" s="5" t="s">
        <v>62</v>
      </c>
      <c r="F1233" s="5" t="s">
        <v>57</v>
      </c>
      <c r="G1233" s="5" t="s">
        <v>2536</v>
      </c>
      <c r="H1233" s="5" t="s">
        <v>2534</v>
      </c>
      <c r="I1233" s="299"/>
      <c r="J1233" s="346"/>
      <c r="K1233" s="346"/>
      <c r="L1233" s="346"/>
      <c r="M1233" s="347"/>
      <c r="N1233" s="1"/>
      <c r="O1233" s="2"/>
      <c r="P1233" s="194"/>
      <c r="Q1233" s="343" t="str">
        <f t="shared" si="163"/>
        <v/>
      </c>
      <c r="R1233" s="210" t="str">
        <f t="shared" si="164"/>
        <v/>
      </c>
      <c r="S1233" s="211" t="str">
        <f t="shared" si="165"/>
        <v/>
      </c>
      <c r="T1233" s="215"/>
      <c r="U1233" s="213">
        <f t="shared" si="166"/>
        <v>0</v>
      </c>
      <c r="V1233" s="217">
        <f t="shared" si="167"/>
        <v>0</v>
      </c>
      <c r="W1233" s="215"/>
      <c r="X1233" s="215"/>
      <c r="Y1233" s="213" t="str">
        <f>IF(AB1233="Y",COUNT(#REF!), "")</f>
        <v/>
      </c>
      <c r="Z1233" s="32"/>
      <c r="AA1233" s="64" t="s">
        <v>1205</v>
      </c>
      <c r="AB1233" s="66" t="s">
        <v>72</v>
      </c>
      <c r="AC1233" s="65">
        <v>49.7</v>
      </c>
      <c r="AD1233" s="65">
        <v>-117.48333</v>
      </c>
      <c r="AE1233" s="65" t="s">
        <v>1206</v>
      </c>
      <c r="AF1233" s="64">
        <v>100116</v>
      </c>
      <c r="AG1233" s="64" t="s">
        <v>74</v>
      </c>
      <c r="AH1233" s="64">
        <v>145</v>
      </c>
      <c r="AI1233" s="64">
        <v>82</v>
      </c>
      <c r="AJ1233" s="64" t="s">
        <v>57</v>
      </c>
      <c r="AK1233" s="64" t="s">
        <v>62</v>
      </c>
      <c r="AL1233" s="66" t="s">
        <v>62</v>
      </c>
      <c r="AM1233" s="66" t="s">
        <v>63</v>
      </c>
      <c r="AN1233" s="63" t="str">
        <f t="shared" si="168"/>
        <v>Lemon Creek</v>
      </c>
      <c r="AO1233" s="67" t="str">
        <f t="shared" si="169"/>
        <v>FALSE</v>
      </c>
      <c r="AP1233" s="67" t="str">
        <f t="shared" si="170"/>
        <v>FALSE</v>
      </c>
    </row>
    <row r="1234" spans="2:42" x14ac:dyDescent="0.25">
      <c r="B1234" s="174">
        <v>100117</v>
      </c>
      <c r="C1234" s="6" t="str">
        <f t="shared" si="162"/>
        <v>Perrys</v>
      </c>
      <c r="D1234" s="4" t="s">
        <v>57</v>
      </c>
      <c r="E1234" s="5" t="s">
        <v>62</v>
      </c>
      <c r="F1234" s="5" t="s">
        <v>57</v>
      </c>
      <c r="G1234" s="5" t="s">
        <v>2536</v>
      </c>
      <c r="H1234" s="5" t="s">
        <v>2534</v>
      </c>
      <c r="I1234" s="299"/>
      <c r="J1234" s="346"/>
      <c r="K1234" s="346"/>
      <c r="L1234" s="346"/>
      <c r="M1234" s="347"/>
      <c r="N1234" s="1"/>
      <c r="O1234" s="2"/>
      <c r="P1234" s="194"/>
      <c r="Q1234" s="343" t="str">
        <f t="shared" si="163"/>
        <v/>
      </c>
      <c r="R1234" s="210" t="str">
        <f t="shared" si="164"/>
        <v/>
      </c>
      <c r="S1234" s="211" t="str">
        <f t="shared" si="165"/>
        <v/>
      </c>
      <c r="T1234" s="215"/>
      <c r="U1234" s="213">
        <f t="shared" si="166"/>
        <v>0</v>
      </c>
      <c r="V1234" s="217">
        <f t="shared" si="167"/>
        <v>0</v>
      </c>
      <c r="W1234" s="215"/>
      <c r="X1234" s="215"/>
      <c r="Y1234" s="213" t="str">
        <f>IF(AB1234="Y",COUNT(#REF!), "")</f>
        <v/>
      </c>
      <c r="Z1234" s="32"/>
      <c r="AA1234" s="66" t="s">
        <v>1635</v>
      </c>
      <c r="AB1234" s="66" t="s">
        <v>72</v>
      </c>
      <c r="AC1234" s="68">
        <v>49.658333329999998</v>
      </c>
      <c r="AD1234" s="68">
        <v>-117.51111109999999</v>
      </c>
      <c r="AE1234" s="65" t="s">
        <v>1636</v>
      </c>
      <c r="AF1234" s="66">
        <v>100117</v>
      </c>
      <c r="AG1234" s="66" t="s">
        <v>74</v>
      </c>
      <c r="AH1234" s="66">
        <v>341</v>
      </c>
      <c r="AI1234" s="66">
        <v>184</v>
      </c>
      <c r="AJ1234" s="66" t="s">
        <v>57</v>
      </c>
      <c r="AK1234" s="66" t="s">
        <v>62</v>
      </c>
      <c r="AL1234" s="66" t="s">
        <v>62</v>
      </c>
      <c r="AM1234" s="66" t="s">
        <v>63</v>
      </c>
      <c r="AN1234" s="63" t="str">
        <f t="shared" si="168"/>
        <v>Perrys</v>
      </c>
      <c r="AO1234" s="67" t="str">
        <f t="shared" si="169"/>
        <v>FALSE</v>
      </c>
      <c r="AP1234" s="67" t="str">
        <f t="shared" si="170"/>
        <v>FALSE</v>
      </c>
    </row>
    <row r="1235" spans="2:42" x14ac:dyDescent="0.25">
      <c r="B1235" s="174">
        <v>100118</v>
      </c>
      <c r="C1235" s="6" t="str">
        <f t="shared" si="162"/>
        <v>Queens Bay</v>
      </c>
      <c r="D1235" s="4" t="s">
        <v>62</v>
      </c>
      <c r="E1235" s="5" t="s">
        <v>62</v>
      </c>
      <c r="F1235" s="5" t="s">
        <v>62</v>
      </c>
      <c r="G1235" s="5" t="s">
        <v>2536</v>
      </c>
      <c r="H1235" s="5" t="s">
        <v>2534</v>
      </c>
      <c r="I1235" s="299"/>
      <c r="J1235" s="346"/>
      <c r="K1235" s="346"/>
      <c r="L1235" s="346"/>
      <c r="M1235" s="347"/>
      <c r="N1235" s="1"/>
      <c r="O1235" s="2"/>
      <c r="P1235" s="194"/>
      <c r="Q1235" s="343" t="str">
        <f t="shared" si="163"/>
        <v/>
      </c>
      <c r="R1235" s="210" t="str">
        <f t="shared" si="164"/>
        <v/>
      </c>
      <c r="S1235" s="211" t="str">
        <f t="shared" si="165"/>
        <v/>
      </c>
      <c r="T1235" s="215"/>
      <c r="U1235" s="213">
        <f t="shared" si="166"/>
        <v>0</v>
      </c>
      <c r="V1235" s="217">
        <f t="shared" si="167"/>
        <v>0</v>
      </c>
      <c r="W1235" s="215"/>
      <c r="X1235" s="215"/>
      <c r="Y1235" s="213" t="str">
        <f>IF(AB1235="Y",COUNT(#REF!), "")</f>
        <v/>
      </c>
      <c r="Z1235" s="32"/>
      <c r="AA1235" s="64" t="s">
        <v>1732</v>
      </c>
      <c r="AB1235" s="64" t="s">
        <v>72</v>
      </c>
      <c r="AC1235" s="65">
        <v>49.65673889</v>
      </c>
      <c r="AD1235" s="65">
        <v>-116.932875</v>
      </c>
      <c r="AE1235" s="65" t="s">
        <v>1733</v>
      </c>
      <c r="AF1235" s="64">
        <v>100118</v>
      </c>
      <c r="AG1235" s="64" t="s">
        <v>74</v>
      </c>
      <c r="AH1235" s="64">
        <v>142</v>
      </c>
      <c r="AI1235" s="64">
        <v>147</v>
      </c>
      <c r="AJ1235" s="64" t="s">
        <v>57</v>
      </c>
      <c r="AK1235" s="64" t="s">
        <v>57</v>
      </c>
      <c r="AL1235" s="66" t="s">
        <v>57</v>
      </c>
      <c r="AM1235" s="66" t="s">
        <v>63</v>
      </c>
      <c r="AN1235" s="63" t="str">
        <f t="shared" si="168"/>
        <v>Queens Bay</v>
      </c>
      <c r="AO1235" s="67" t="str">
        <f t="shared" si="169"/>
        <v>FALSE</v>
      </c>
      <c r="AP1235" s="67" t="str">
        <f t="shared" si="170"/>
        <v>FALSE</v>
      </c>
    </row>
    <row r="1236" spans="2:42" x14ac:dyDescent="0.25">
      <c r="B1236" s="174">
        <v>100119</v>
      </c>
      <c r="C1236" s="6" t="str">
        <f t="shared" si="162"/>
        <v>Appledale</v>
      </c>
      <c r="D1236" s="4" t="s">
        <v>57</v>
      </c>
      <c r="E1236" s="5" t="s">
        <v>62</v>
      </c>
      <c r="F1236" s="5" t="s">
        <v>57</v>
      </c>
      <c r="G1236" s="5" t="s">
        <v>2536</v>
      </c>
      <c r="H1236" s="5" t="s">
        <v>2534</v>
      </c>
      <c r="I1236" s="299"/>
      <c r="J1236" s="346"/>
      <c r="K1236" s="346"/>
      <c r="L1236" s="346"/>
      <c r="M1236" s="347"/>
      <c r="N1236" s="1"/>
      <c r="O1236" s="2"/>
      <c r="P1236" s="194"/>
      <c r="Q1236" s="343" t="str">
        <f t="shared" si="163"/>
        <v/>
      </c>
      <c r="R1236" s="210" t="str">
        <f t="shared" si="164"/>
        <v/>
      </c>
      <c r="S1236" s="211" t="str">
        <f t="shared" si="165"/>
        <v/>
      </c>
      <c r="T1236" s="215"/>
      <c r="U1236" s="213">
        <f t="shared" si="166"/>
        <v>0</v>
      </c>
      <c r="V1236" s="217">
        <f t="shared" si="167"/>
        <v>0</v>
      </c>
      <c r="W1236" s="215"/>
      <c r="X1236" s="215"/>
      <c r="Y1236" s="213" t="str">
        <f>IF(AB1236="Y",COUNT(#REF!), "")</f>
        <v/>
      </c>
      <c r="Z1236" s="32"/>
      <c r="AA1236" s="64" t="s">
        <v>146</v>
      </c>
      <c r="AB1236" s="66" t="s">
        <v>72</v>
      </c>
      <c r="AC1236" s="65">
        <v>49.65</v>
      </c>
      <c r="AD1236" s="65">
        <v>-117.53333000000001</v>
      </c>
      <c r="AE1236" s="65" t="s">
        <v>147</v>
      </c>
      <c r="AF1236" s="64">
        <v>100119</v>
      </c>
      <c r="AG1236" s="64" t="s">
        <v>74</v>
      </c>
      <c r="AH1236" s="64">
        <v>435</v>
      </c>
      <c r="AI1236" s="64">
        <v>218</v>
      </c>
      <c r="AJ1236" s="64" t="s">
        <v>57</v>
      </c>
      <c r="AK1236" s="64" t="s">
        <v>62</v>
      </c>
      <c r="AL1236" s="66" t="s">
        <v>57</v>
      </c>
      <c r="AM1236" s="66" t="s">
        <v>63</v>
      </c>
      <c r="AN1236" s="63" t="str">
        <f t="shared" si="168"/>
        <v>Appledale</v>
      </c>
      <c r="AO1236" s="67" t="str">
        <f t="shared" si="169"/>
        <v>FALSE</v>
      </c>
      <c r="AP1236" s="67" t="str">
        <f t="shared" si="170"/>
        <v>FALSE</v>
      </c>
    </row>
    <row r="1237" spans="2:42" x14ac:dyDescent="0.25">
      <c r="B1237" s="174">
        <v>100120</v>
      </c>
      <c r="C1237" s="6" t="str">
        <f t="shared" si="162"/>
        <v>Lebahdo</v>
      </c>
      <c r="D1237" s="4" t="s">
        <v>57</v>
      </c>
      <c r="E1237" s="5" t="s">
        <v>62</v>
      </c>
      <c r="F1237" s="5" t="s">
        <v>57</v>
      </c>
      <c r="G1237" s="5" t="s">
        <v>2536</v>
      </c>
      <c r="H1237" s="5" t="s">
        <v>2534</v>
      </c>
      <c r="I1237" s="299"/>
      <c r="J1237" s="346"/>
      <c r="K1237" s="346"/>
      <c r="L1237" s="346"/>
      <c r="M1237" s="347"/>
      <c r="N1237" s="1"/>
      <c r="O1237" s="2"/>
      <c r="P1237" s="194"/>
      <c r="Q1237" s="343" t="str">
        <f t="shared" si="163"/>
        <v/>
      </c>
      <c r="R1237" s="210" t="str">
        <f t="shared" si="164"/>
        <v/>
      </c>
      <c r="S1237" s="211" t="str">
        <f t="shared" si="165"/>
        <v/>
      </c>
      <c r="T1237" s="215"/>
      <c r="U1237" s="213">
        <f t="shared" si="166"/>
        <v>0</v>
      </c>
      <c r="V1237" s="217">
        <f t="shared" si="167"/>
        <v>0</v>
      </c>
      <c r="W1237" s="215"/>
      <c r="X1237" s="215"/>
      <c r="Y1237" s="213" t="str">
        <f>IF(AB1237="Y",COUNT(#REF!), "")</f>
        <v/>
      </c>
      <c r="Z1237" s="32"/>
      <c r="AA1237" s="64" t="s">
        <v>1201</v>
      </c>
      <c r="AB1237" s="66" t="s">
        <v>72</v>
      </c>
      <c r="AC1237" s="65">
        <v>49.6</v>
      </c>
      <c r="AD1237" s="65">
        <v>-117.58333</v>
      </c>
      <c r="AE1237" s="65" t="s">
        <v>1202</v>
      </c>
      <c r="AF1237" s="64">
        <v>100120</v>
      </c>
      <c r="AG1237" s="64" t="s">
        <v>74</v>
      </c>
      <c r="AH1237" s="64">
        <v>374</v>
      </c>
      <c r="AI1237" s="64">
        <v>211</v>
      </c>
      <c r="AJ1237" s="64" t="s">
        <v>57</v>
      </c>
      <c r="AK1237" s="64" t="s">
        <v>62</v>
      </c>
      <c r="AL1237" s="66" t="s">
        <v>62</v>
      </c>
      <c r="AM1237" s="66" t="s">
        <v>63</v>
      </c>
      <c r="AN1237" s="63" t="str">
        <f t="shared" si="168"/>
        <v>Lebahdo</v>
      </c>
      <c r="AO1237" s="67" t="str">
        <f t="shared" si="169"/>
        <v>FALSE</v>
      </c>
      <c r="AP1237" s="67" t="str">
        <f t="shared" si="170"/>
        <v>FALSE</v>
      </c>
    </row>
    <row r="1238" spans="2:42" x14ac:dyDescent="0.25">
      <c r="B1238" s="174">
        <v>100121</v>
      </c>
      <c r="C1238" s="6" t="str">
        <f t="shared" si="162"/>
        <v>Vallican</v>
      </c>
      <c r="D1238" s="4" t="s">
        <v>57</v>
      </c>
      <c r="E1238" s="5" t="s">
        <v>62</v>
      </c>
      <c r="F1238" s="5" t="s">
        <v>57</v>
      </c>
      <c r="G1238" s="5" t="s">
        <v>2536</v>
      </c>
      <c r="H1238" s="5" t="s">
        <v>2534</v>
      </c>
      <c r="I1238" s="299"/>
      <c r="J1238" s="346"/>
      <c r="K1238" s="346"/>
      <c r="L1238" s="346"/>
      <c r="M1238" s="347"/>
      <c r="N1238" s="1"/>
      <c r="O1238" s="2"/>
      <c r="P1238" s="194"/>
      <c r="Q1238" s="343" t="str">
        <f t="shared" si="163"/>
        <v/>
      </c>
      <c r="R1238" s="210" t="str">
        <f t="shared" si="164"/>
        <v/>
      </c>
      <c r="S1238" s="211" t="str">
        <f t="shared" si="165"/>
        <v/>
      </c>
      <c r="T1238" s="215"/>
      <c r="U1238" s="213">
        <f t="shared" si="166"/>
        <v>0</v>
      </c>
      <c r="V1238" s="217">
        <f t="shared" si="167"/>
        <v>0</v>
      </c>
      <c r="W1238" s="215"/>
      <c r="X1238" s="215"/>
      <c r="Y1238" s="213" t="str">
        <f>IF(AB1238="Y",COUNT(#REF!), "")</f>
        <v/>
      </c>
      <c r="Z1238" s="32"/>
      <c r="AA1238" s="64" t="s">
        <v>2310</v>
      </c>
      <c r="AB1238" s="66" t="s">
        <v>72</v>
      </c>
      <c r="AC1238" s="65">
        <v>49.566667000000002</v>
      </c>
      <c r="AD1238" s="65">
        <v>-117.65</v>
      </c>
      <c r="AE1238" s="65" t="s">
        <v>2311</v>
      </c>
      <c r="AF1238" s="64">
        <v>100121</v>
      </c>
      <c r="AG1238" s="64" t="s">
        <v>74</v>
      </c>
      <c r="AH1238" s="64">
        <v>119</v>
      </c>
      <c r="AI1238" s="64">
        <v>65</v>
      </c>
      <c r="AJ1238" s="64" t="s">
        <v>57</v>
      </c>
      <c r="AK1238" s="64" t="s">
        <v>62</v>
      </c>
      <c r="AL1238" s="66" t="s">
        <v>57</v>
      </c>
      <c r="AM1238" s="66" t="s">
        <v>63</v>
      </c>
      <c r="AN1238" s="63" t="str">
        <f t="shared" si="168"/>
        <v>Vallican</v>
      </c>
      <c r="AO1238" s="67" t="str">
        <f t="shared" si="169"/>
        <v>FALSE</v>
      </c>
      <c r="AP1238" s="67" t="str">
        <f t="shared" si="170"/>
        <v>FALSE</v>
      </c>
    </row>
    <row r="1239" spans="2:42" x14ac:dyDescent="0.25">
      <c r="B1239" s="174">
        <v>100122</v>
      </c>
      <c r="C1239" s="6" t="str">
        <f t="shared" si="162"/>
        <v>Passmore</v>
      </c>
      <c r="D1239" s="4" t="s">
        <v>57</v>
      </c>
      <c r="E1239" s="5" t="s">
        <v>62</v>
      </c>
      <c r="F1239" s="5" t="s">
        <v>57</v>
      </c>
      <c r="G1239" s="5" t="s">
        <v>2536</v>
      </c>
      <c r="H1239" s="5" t="s">
        <v>2534</v>
      </c>
      <c r="I1239" s="299"/>
      <c r="J1239" s="346"/>
      <c r="K1239" s="346"/>
      <c r="L1239" s="346"/>
      <c r="M1239" s="347"/>
      <c r="N1239" s="1"/>
      <c r="O1239" s="2"/>
      <c r="P1239" s="194"/>
      <c r="Q1239" s="343" t="str">
        <f t="shared" si="163"/>
        <v/>
      </c>
      <c r="R1239" s="210" t="str">
        <f t="shared" si="164"/>
        <v/>
      </c>
      <c r="S1239" s="211" t="str">
        <f t="shared" si="165"/>
        <v/>
      </c>
      <c r="T1239" s="215"/>
      <c r="U1239" s="213">
        <f t="shared" si="166"/>
        <v>0</v>
      </c>
      <c r="V1239" s="217">
        <f t="shared" si="167"/>
        <v>0</v>
      </c>
      <c r="W1239" s="215"/>
      <c r="X1239" s="215"/>
      <c r="Y1239" s="213" t="str">
        <f>IF(AB1239="Y",COUNT(#REF!), "")</f>
        <v/>
      </c>
      <c r="Z1239" s="32"/>
      <c r="AA1239" s="66" t="s">
        <v>1608</v>
      </c>
      <c r="AB1239" s="66" t="s">
        <v>72</v>
      </c>
      <c r="AC1239" s="68">
        <v>49.533332999999999</v>
      </c>
      <c r="AD1239" s="68">
        <v>-117.65</v>
      </c>
      <c r="AE1239" s="65" t="s">
        <v>1609</v>
      </c>
      <c r="AF1239" s="66">
        <v>100122</v>
      </c>
      <c r="AG1239" s="66" t="s">
        <v>74</v>
      </c>
      <c r="AH1239" s="66">
        <v>286</v>
      </c>
      <c r="AI1239" s="66">
        <v>144</v>
      </c>
      <c r="AJ1239" s="66" t="s">
        <v>57</v>
      </c>
      <c r="AK1239" s="66" t="s">
        <v>62</v>
      </c>
      <c r="AL1239" s="66" t="s">
        <v>62</v>
      </c>
      <c r="AM1239" s="66" t="s">
        <v>63</v>
      </c>
      <c r="AN1239" s="63" t="str">
        <f t="shared" si="168"/>
        <v>Passmore</v>
      </c>
      <c r="AO1239" s="67" t="str">
        <f t="shared" si="169"/>
        <v>FALSE</v>
      </c>
      <c r="AP1239" s="67" t="str">
        <f t="shared" si="170"/>
        <v>FALSE</v>
      </c>
    </row>
    <row r="1240" spans="2:42" x14ac:dyDescent="0.25">
      <c r="B1240" s="174">
        <v>100123</v>
      </c>
      <c r="C1240" s="6" t="str">
        <f t="shared" si="162"/>
        <v>Slocan Park</v>
      </c>
      <c r="D1240" s="4" t="s">
        <v>57</v>
      </c>
      <c r="E1240" s="5" t="s">
        <v>62</v>
      </c>
      <c r="F1240" s="5" t="s">
        <v>57</v>
      </c>
      <c r="G1240" s="5" t="s">
        <v>2536</v>
      </c>
      <c r="H1240" s="5" t="s">
        <v>2534</v>
      </c>
      <c r="I1240" s="299"/>
      <c r="J1240" s="346"/>
      <c r="K1240" s="346"/>
      <c r="L1240" s="346"/>
      <c r="M1240" s="347"/>
      <c r="N1240" s="1"/>
      <c r="O1240" s="2"/>
      <c r="P1240" s="194"/>
      <c r="Q1240" s="343" t="str">
        <f t="shared" si="163"/>
        <v/>
      </c>
      <c r="R1240" s="210" t="str">
        <f t="shared" si="164"/>
        <v/>
      </c>
      <c r="S1240" s="211" t="str">
        <f t="shared" si="165"/>
        <v/>
      </c>
      <c r="T1240" s="215"/>
      <c r="U1240" s="213">
        <f t="shared" si="166"/>
        <v>0</v>
      </c>
      <c r="V1240" s="217">
        <f t="shared" si="167"/>
        <v>0</v>
      </c>
      <c r="W1240" s="215"/>
      <c r="X1240" s="215"/>
      <c r="Y1240" s="213" t="str">
        <f>IF(AB1240="Y",COUNT(#REF!), "")</f>
        <v/>
      </c>
      <c r="Z1240" s="32"/>
      <c r="AA1240" s="66" t="s">
        <v>2000</v>
      </c>
      <c r="AB1240" s="66" t="s">
        <v>72</v>
      </c>
      <c r="AC1240" s="68">
        <v>49.516666999999998</v>
      </c>
      <c r="AD1240" s="68">
        <v>-117.61667</v>
      </c>
      <c r="AE1240" s="65" t="s">
        <v>2001</v>
      </c>
      <c r="AF1240" s="66">
        <v>100123</v>
      </c>
      <c r="AG1240" s="66" t="s">
        <v>74</v>
      </c>
      <c r="AH1240" s="66">
        <v>372</v>
      </c>
      <c r="AI1240" s="66">
        <v>171</v>
      </c>
      <c r="AJ1240" s="66" t="s">
        <v>57</v>
      </c>
      <c r="AK1240" s="66" t="s">
        <v>62</v>
      </c>
      <c r="AL1240" s="66" t="s">
        <v>57</v>
      </c>
      <c r="AM1240" s="66" t="s">
        <v>63</v>
      </c>
      <c r="AN1240" s="63" t="str">
        <f t="shared" si="168"/>
        <v>Slocan Park</v>
      </c>
      <c r="AO1240" s="67" t="str">
        <f t="shared" si="169"/>
        <v>FALSE</v>
      </c>
      <c r="AP1240" s="67" t="str">
        <f t="shared" si="170"/>
        <v>FALSE</v>
      </c>
    </row>
    <row r="1241" spans="2:42" x14ac:dyDescent="0.25">
      <c r="B1241" s="174">
        <v>100124</v>
      </c>
      <c r="C1241" s="6" t="str">
        <f t="shared" si="162"/>
        <v>South Slocan</v>
      </c>
      <c r="D1241" s="4" t="s">
        <v>62</v>
      </c>
      <c r="E1241" s="5" t="s">
        <v>62</v>
      </c>
      <c r="F1241" s="5" t="s">
        <v>62</v>
      </c>
      <c r="G1241" s="5" t="s">
        <v>2536</v>
      </c>
      <c r="H1241" s="5" t="s">
        <v>2534</v>
      </c>
      <c r="I1241" s="299"/>
      <c r="J1241" s="346"/>
      <c r="K1241" s="346"/>
      <c r="L1241" s="346"/>
      <c r="M1241" s="347"/>
      <c r="N1241" s="1"/>
      <c r="O1241" s="2"/>
      <c r="P1241" s="194"/>
      <c r="Q1241" s="343" t="str">
        <f t="shared" si="163"/>
        <v/>
      </c>
      <c r="R1241" s="210" t="str">
        <f t="shared" si="164"/>
        <v/>
      </c>
      <c r="S1241" s="211" t="str">
        <f t="shared" si="165"/>
        <v/>
      </c>
      <c r="T1241" s="215"/>
      <c r="U1241" s="213">
        <f t="shared" si="166"/>
        <v>0</v>
      </c>
      <c r="V1241" s="217">
        <f t="shared" si="167"/>
        <v>0</v>
      </c>
      <c r="W1241" s="215"/>
      <c r="X1241" s="215"/>
      <c r="Y1241" s="213" t="str">
        <f>IF(AB1241="Y",COUNT(#REF!), "")</f>
        <v/>
      </c>
      <c r="Z1241" s="32"/>
      <c r="AA1241" s="66" t="s">
        <v>2038</v>
      </c>
      <c r="AB1241" s="66" t="s">
        <v>72</v>
      </c>
      <c r="AC1241" s="68">
        <v>49.457627780000003</v>
      </c>
      <c r="AD1241" s="68">
        <v>-117.52367221999999</v>
      </c>
      <c r="AE1241" s="65" t="s">
        <v>2039</v>
      </c>
      <c r="AF1241" s="66">
        <v>100124</v>
      </c>
      <c r="AG1241" s="66" t="s">
        <v>74</v>
      </c>
      <c r="AH1241" s="66">
        <v>920</v>
      </c>
      <c r="AI1241" s="66">
        <v>389</v>
      </c>
      <c r="AJ1241" s="66" t="s">
        <v>62</v>
      </c>
      <c r="AK1241" s="66" t="s">
        <v>57</v>
      </c>
      <c r="AL1241" s="66" t="s">
        <v>57</v>
      </c>
      <c r="AM1241" s="66" t="s">
        <v>63</v>
      </c>
      <c r="AN1241" s="63" t="str">
        <f t="shared" si="168"/>
        <v>South Slocan</v>
      </c>
      <c r="AO1241" s="67" t="str">
        <f t="shared" si="169"/>
        <v>FALSE</v>
      </c>
      <c r="AP1241" s="67" t="str">
        <f t="shared" si="170"/>
        <v>FALSE</v>
      </c>
    </row>
    <row r="1242" spans="2:42" x14ac:dyDescent="0.25">
      <c r="B1242" s="174">
        <v>100125</v>
      </c>
      <c r="C1242" s="6" t="str">
        <f t="shared" si="162"/>
        <v>Playmor Junction</v>
      </c>
      <c r="D1242" s="4" t="s">
        <v>62</v>
      </c>
      <c r="E1242" s="5" t="s">
        <v>62</v>
      </c>
      <c r="F1242" s="5" t="s">
        <v>62</v>
      </c>
      <c r="G1242" s="5" t="s">
        <v>2536</v>
      </c>
      <c r="H1242" s="5" t="s">
        <v>2534</v>
      </c>
      <c r="I1242" s="299"/>
      <c r="J1242" s="346"/>
      <c r="K1242" s="346"/>
      <c r="L1242" s="346"/>
      <c r="M1242" s="347"/>
      <c r="N1242" s="1"/>
      <c r="O1242" s="2"/>
      <c r="P1242" s="194"/>
      <c r="Q1242" s="343" t="str">
        <f t="shared" si="163"/>
        <v/>
      </c>
      <c r="R1242" s="210" t="str">
        <f t="shared" si="164"/>
        <v/>
      </c>
      <c r="S1242" s="211" t="str">
        <f t="shared" si="165"/>
        <v/>
      </c>
      <c r="T1242" s="215"/>
      <c r="U1242" s="213">
        <f t="shared" si="166"/>
        <v>0</v>
      </c>
      <c r="V1242" s="217">
        <f t="shared" si="167"/>
        <v>0</v>
      </c>
      <c r="W1242" s="215"/>
      <c r="X1242" s="215"/>
      <c r="Y1242" s="213" t="str">
        <f>IF(AB1242="Y",COUNT(#REF!), "")</f>
        <v/>
      </c>
      <c r="Z1242" s="32"/>
      <c r="AA1242" s="66" t="s">
        <v>1658</v>
      </c>
      <c r="AB1242" s="64" t="s">
        <v>72</v>
      </c>
      <c r="AC1242" s="68">
        <v>49.45</v>
      </c>
      <c r="AD1242" s="68">
        <v>-117.53333000000001</v>
      </c>
      <c r="AE1242" s="65" t="s">
        <v>1659</v>
      </c>
      <c r="AF1242" s="66">
        <v>100125</v>
      </c>
      <c r="AG1242" s="66" t="s">
        <v>74</v>
      </c>
      <c r="AH1242" s="66">
        <v>920</v>
      </c>
      <c r="AI1242" s="66">
        <v>389</v>
      </c>
      <c r="AJ1242" s="66" t="s">
        <v>62</v>
      </c>
      <c r="AK1242" s="66" t="s">
        <v>57</v>
      </c>
      <c r="AL1242" s="66" t="s">
        <v>62</v>
      </c>
      <c r="AM1242" s="66" t="s">
        <v>63</v>
      </c>
      <c r="AN1242" s="63" t="str">
        <f t="shared" si="168"/>
        <v>Playmor Junction</v>
      </c>
      <c r="AO1242" s="67" t="str">
        <f t="shared" si="169"/>
        <v>FALSE</v>
      </c>
      <c r="AP1242" s="67" t="str">
        <f t="shared" si="170"/>
        <v>FALSE</v>
      </c>
    </row>
    <row r="1243" spans="2:42" x14ac:dyDescent="0.25">
      <c r="B1243" s="174">
        <v>100126</v>
      </c>
      <c r="C1243" s="6" t="str">
        <f t="shared" si="162"/>
        <v>Crescent Valley</v>
      </c>
      <c r="D1243" s="4" t="s">
        <v>62</v>
      </c>
      <c r="E1243" s="5" t="s">
        <v>62</v>
      </c>
      <c r="F1243" s="5" t="s">
        <v>62</v>
      </c>
      <c r="G1243" s="5" t="s">
        <v>2536</v>
      </c>
      <c r="H1243" s="5" t="s">
        <v>2534</v>
      </c>
      <c r="I1243" s="299"/>
      <c r="J1243" s="346"/>
      <c r="K1243" s="346"/>
      <c r="L1243" s="346"/>
      <c r="M1243" s="347"/>
      <c r="N1243" s="1"/>
      <c r="O1243" s="2"/>
      <c r="P1243" s="194"/>
      <c r="Q1243" s="343" t="str">
        <f t="shared" si="163"/>
        <v/>
      </c>
      <c r="R1243" s="210" t="str">
        <f t="shared" si="164"/>
        <v/>
      </c>
      <c r="S1243" s="211" t="str">
        <f t="shared" si="165"/>
        <v/>
      </c>
      <c r="T1243" s="215"/>
      <c r="U1243" s="213">
        <f t="shared" si="166"/>
        <v>0</v>
      </c>
      <c r="V1243" s="217">
        <f t="shared" si="167"/>
        <v>0</v>
      </c>
      <c r="W1243" s="215"/>
      <c r="X1243" s="215"/>
      <c r="Y1243" s="213" t="str">
        <f>IF(AB1243="Y",COUNT(#REF!), "")</f>
        <v/>
      </c>
      <c r="Z1243" s="32"/>
      <c r="AA1243" s="66" t="s">
        <v>565</v>
      </c>
      <c r="AB1243" s="64" t="s">
        <v>72</v>
      </c>
      <c r="AC1243" s="68">
        <v>49.446372220000001</v>
      </c>
      <c r="AD1243" s="68">
        <v>-117.55776111</v>
      </c>
      <c r="AE1243" s="65" t="s">
        <v>566</v>
      </c>
      <c r="AF1243" s="66">
        <v>100126</v>
      </c>
      <c r="AG1243" s="66" t="s">
        <v>74</v>
      </c>
      <c r="AH1243" s="66">
        <v>1520</v>
      </c>
      <c r="AI1243" s="66">
        <v>723</v>
      </c>
      <c r="AJ1243" s="66" t="s">
        <v>62</v>
      </c>
      <c r="AK1243" s="66" t="s">
        <v>57</v>
      </c>
      <c r="AL1243" s="66" t="s">
        <v>57</v>
      </c>
      <c r="AM1243" s="66" t="s">
        <v>63</v>
      </c>
      <c r="AN1243" s="63" t="str">
        <f t="shared" si="168"/>
        <v>Crescent Valley</v>
      </c>
      <c r="AO1243" s="67" t="str">
        <f t="shared" si="169"/>
        <v>FALSE</v>
      </c>
      <c r="AP1243" s="67" t="str">
        <f t="shared" si="170"/>
        <v>FALSE</v>
      </c>
    </row>
    <row r="1244" spans="2:42" x14ac:dyDescent="0.25">
      <c r="B1244" s="174">
        <v>100128</v>
      </c>
      <c r="C1244" s="6" t="str">
        <f t="shared" si="162"/>
        <v>Kragmont</v>
      </c>
      <c r="D1244" s="4" t="s">
        <v>57</v>
      </c>
      <c r="E1244" s="5" t="s">
        <v>62</v>
      </c>
      <c r="F1244" s="5" t="s">
        <v>62</v>
      </c>
      <c r="G1244" s="5" t="s">
        <v>2535</v>
      </c>
      <c r="H1244" s="5" t="s">
        <v>2534</v>
      </c>
      <c r="I1244" s="299"/>
      <c r="J1244" s="346"/>
      <c r="K1244" s="346"/>
      <c r="L1244" s="346"/>
      <c r="M1244" s="347"/>
      <c r="N1244" s="1"/>
      <c r="O1244" s="2"/>
      <c r="P1244" s="194"/>
      <c r="Q1244" s="343" t="str">
        <f t="shared" si="163"/>
        <v/>
      </c>
      <c r="R1244" s="210" t="str">
        <f t="shared" si="164"/>
        <v/>
      </c>
      <c r="S1244" s="211" t="str">
        <f t="shared" si="165"/>
        <v/>
      </c>
      <c r="T1244" s="215"/>
      <c r="U1244" s="213">
        <f t="shared" si="166"/>
        <v>0</v>
      </c>
      <c r="V1244" s="217">
        <f t="shared" si="167"/>
        <v>0</v>
      </c>
      <c r="W1244" s="215"/>
      <c r="X1244" s="215"/>
      <c r="Y1244" s="213" t="str">
        <f>IF(AB1244="Y",COUNT(#REF!), "")</f>
        <v/>
      </c>
      <c r="Z1244" s="32"/>
      <c r="AA1244" s="64" t="s">
        <v>1133</v>
      </c>
      <c r="AB1244" s="64" t="s">
        <v>72</v>
      </c>
      <c r="AC1244" s="65">
        <v>49.174999999999997</v>
      </c>
      <c r="AD1244" s="65">
        <v>-115.21666999999999</v>
      </c>
      <c r="AE1244" s="65" t="s">
        <v>1134</v>
      </c>
      <c r="AF1244" s="64">
        <v>100128</v>
      </c>
      <c r="AG1244" s="64" t="s">
        <v>74</v>
      </c>
      <c r="AH1244" s="64">
        <v>168</v>
      </c>
      <c r="AI1244" s="64">
        <v>104</v>
      </c>
      <c r="AJ1244" s="64" t="s">
        <v>57</v>
      </c>
      <c r="AK1244" s="64" t="s">
        <v>62</v>
      </c>
      <c r="AL1244" s="66" t="s">
        <v>62</v>
      </c>
      <c r="AM1244" s="66" t="s">
        <v>63</v>
      </c>
      <c r="AN1244" s="63" t="str">
        <f t="shared" si="168"/>
        <v>Kragmont</v>
      </c>
      <c r="AO1244" s="67" t="str">
        <f t="shared" si="169"/>
        <v>FALSE</v>
      </c>
      <c r="AP1244" s="67" t="str">
        <f t="shared" si="170"/>
        <v>FALSE</v>
      </c>
    </row>
    <row r="1245" spans="2:42" x14ac:dyDescent="0.25">
      <c r="B1245" s="174">
        <v>100129</v>
      </c>
      <c r="C1245" s="6" t="str">
        <f t="shared" si="162"/>
        <v>Sweetwater</v>
      </c>
      <c r="D1245" s="4" t="s">
        <v>57</v>
      </c>
      <c r="E1245" s="5" t="s">
        <v>62</v>
      </c>
      <c r="F1245" s="5" t="s">
        <v>62</v>
      </c>
      <c r="G1245" s="5" t="s">
        <v>2535</v>
      </c>
      <c r="H1245" s="5" t="s">
        <v>2534</v>
      </c>
      <c r="I1245" s="299"/>
      <c r="J1245" s="346"/>
      <c r="K1245" s="346"/>
      <c r="L1245" s="346"/>
      <c r="M1245" s="347"/>
      <c r="N1245" s="1"/>
      <c r="O1245" s="2"/>
      <c r="P1245" s="194"/>
      <c r="Q1245" s="343" t="str">
        <f t="shared" si="163"/>
        <v/>
      </c>
      <c r="R1245" s="210" t="str">
        <f t="shared" si="164"/>
        <v/>
      </c>
      <c r="S1245" s="211" t="str">
        <f t="shared" si="165"/>
        <v/>
      </c>
      <c r="T1245" s="215"/>
      <c r="U1245" s="213">
        <f t="shared" si="166"/>
        <v>0</v>
      </c>
      <c r="V1245" s="217">
        <f t="shared" si="167"/>
        <v>0</v>
      </c>
      <c r="W1245" s="215"/>
      <c r="X1245" s="215"/>
      <c r="Y1245" s="213" t="str">
        <f>IF(AB1245="Y",COUNT(#REF!), "")</f>
        <v/>
      </c>
      <c r="Z1245" s="32"/>
      <c r="AA1245" s="64" t="s">
        <v>2133</v>
      </c>
      <c r="AB1245" s="64" t="s">
        <v>72</v>
      </c>
      <c r="AC1245" s="65">
        <v>49.173527329999999</v>
      </c>
      <c r="AD1245" s="65">
        <v>-115.24347351</v>
      </c>
      <c r="AE1245" s="65" t="s">
        <v>2134</v>
      </c>
      <c r="AF1245" s="64">
        <v>100129</v>
      </c>
      <c r="AG1245" s="64" t="s">
        <v>74</v>
      </c>
      <c r="AH1245" s="64">
        <v>1</v>
      </c>
      <c r="AI1245" s="64">
        <v>1</v>
      </c>
      <c r="AJ1245" s="64" t="s">
        <v>57</v>
      </c>
      <c r="AK1245" s="64" t="s">
        <v>62</v>
      </c>
      <c r="AL1245" s="66" t="s">
        <v>62</v>
      </c>
      <c r="AM1245" s="66" t="s">
        <v>63</v>
      </c>
      <c r="AN1245" s="63" t="str">
        <f t="shared" si="168"/>
        <v>Sweetwater</v>
      </c>
      <c r="AO1245" s="67" t="str">
        <f t="shared" si="169"/>
        <v>FALSE</v>
      </c>
      <c r="AP1245" s="67" t="str">
        <f t="shared" si="170"/>
        <v>FALSE</v>
      </c>
    </row>
    <row r="1246" spans="2:42" x14ac:dyDescent="0.25">
      <c r="B1246" s="174">
        <v>100130</v>
      </c>
      <c r="C1246" s="6" t="str">
        <f t="shared" si="162"/>
        <v>Koocanusa Marina</v>
      </c>
      <c r="D1246" s="4" t="s">
        <v>57</v>
      </c>
      <c r="E1246" s="5" t="s">
        <v>62</v>
      </c>
      <c r="F1246" s="5" t="s">
        <v>62</v>
      </c>
      <c r="G1246" s="5" t="s">
        <v>2535</v>
      </c>
      <c r="H1246" s="5" t="s">
        <v>2534</v>
      </c>
      <c r="I1246" s="299"/>
      <c r="J1246" s="346"/>
      <c r="K1246" s="346"/>
      <c r="L1246" s="346"/>
      <c r="M1246" s="347"/>
      <c r="N1246" s="1"/>
      <c r="O1246" s="2"/>
      <c r="P1246" s="194"/>
      <c r="Q1246" s="343" t="str">
        <f t="shared" si="163"/>
        <v/>
      </c>
      <c r="R1246" s="210" t="str">
        <f t="shared" si="164"/>
        <v/>
      </c>
      <c r="S1246" s="211" t="str">
        <f t="shared" si="165"/>
        <v/>
      </c>
      <c r="T1246" s="215"/>
      <c r="U1246" s="213">
        <f t="shared" si="166"/>
        <v>0</v>
      </c>
      <c r="V1246" s="217">
        <f t="shared" si="167"/>
        <v>0</v>
      </c>
      <c r="W1246" s="215"/>
      <c r="X1246" s="215"/>
      <c r="Y1246" s="213" t="str">
        <f>IF(AB1246="Y",COUNT(#REF!), "")</f>
        <v/>
      </c>
      <c r="Z1246" s="32"/>
      <c r="AA1246" s="66" t="s">
        <v>1127</v>
      </c>
      <c r="AB1246" s="66" t="s">
        <v>72</v>
      </c>
      <c r="AC1246" s="68">
        <v>49.260693019999998</v>
      </c>
      <c r="AD1246" s="68">
        <v>-115.28458641</v>
      </c>
      <c r="AE1246" s="65" t="s">
        <v>1128</v>
      </c>
      <c r="AF1246" s="66">
        <v>100130</v>
      </c>
      <c r="AG1246" s="66" t="s">
        <v>74</v>
      </c>
      <c r="AH1246" s="66">
        <v>6</v>
      </c>
      <c r="AI1246" s="66">
        <v>4</v>
      </c>
      <c r="AJ1246" s="66" t="s">
        <v>57</v>
      </c>
      <c r="AK1246" s="66" t="s">
        <v>62</v>
      </c>
      <c r="AL1246" s="66" t="s">
        <v>62</v>
      </c>
      <c r="AM1246" s="66" t="s">
        <v>63</v>
      </c>
      <c r="AN1246" s="63" t="str">
        <f t="shared" si="168"/>
        <v>Koocanusa Marina</v>
      </c>
      <c r="AO1246" s="67" t="str">
        <f t="shared" si="169"/>
        <v>FALSE</v>
      </c>
      <c r="AP1246" s="67" t="str">
        <f t="shared" si="170"/>
        <v>FALSE</v>
      </c>
    </row>
    <row r="1247" spans="2:42" x14ac:dyDescent="0.25">
      <c r="B1247" s="174">
        <v>100131</v>
      </c>
      <c r="C1247" s="6" t="str">
        <f t="shared" si="162"/>
        <v>Rosen Lake</v>
      </c>
      <c r="D1247" s="4" t="s">
        <v>57</v>
      </c>
      <c r="E1247" s="5" t="s">
        <v>62</v>
      </c>
      <c r="F1247" s="5" t="s">
        <v>62</v>
      </c>
      <c r="G1247" s="5" t="s">
        <v>2535</v>
      </c>
      <c r="H1247" s="5" t="s">
        <v>2534</v>
      </c>
      <c r="I1247" s="299"/>
      <c r="J1247" s="346"/>
      <c r="K1247" s="346"/>
      <c r="L1247" s="346"/>
      <c r="M1247" s="347"/>
      <c r="N1247" s="1"/>
      <c r="O1247" s="2"/>
      <c r="P1247" s="194"/>
      <c r="Q1247" s="343" t="str">
        <f t="shared" si="163"/>
        <v/>
      </c>
      <c r="R1247" s="210" t="str">
        <f t="shared" si="164"/>
        <v/>
      </c>
      <c r="S1247" s="211" t="str">
        <f t="shared" si="165"/>
        <v/>
      </c>
      <c r="T1247" s="215"/>
      <c r="U1247" s="213">
        <f t="shared" si="166"/>
        <v>0</v>
      </c>
      <c r="V1247" s="217">
        <f t="shared" si="167"/>
        <v>0</v>
      </c>
      <c r="W1247" s="215"/>
      <c r="X1247" s="215"/>
      <c r="Y1247" s="213" t="str">
        <f>IF(AB1247="Y",COUNT(#REF!), "")</f>
        <v/>
      </c>
      <c r="Z1247" s="32"/>
      <c r="AA1247" s="64" t="s">
        <v>1812</v>
      </c>
      <c r="AB1247" s="64" t="s">
        <v>72</v>
      </c>
      <c r="AC1247" s="65">
        <v>49.394167000000003</v>
      </c>
      <c r="AD1247" s="65">
        <v>-115.254167</v>
      </c>
      <c r="AE1247" s="65" t="s">
        <v>1813</v>
      </c>
      <c r="AF1247" s="64">
        <v>100131</v>
      </c>
      <c r="AG1247" s="64" t="s">
        <v>74</v>
      </c>
      <c r="AH1247" s="64">
        <v>788</v>
      </c>
      <c r="AI1247" s="64">
        <v>550</v>
      </c>
      <c r="AJ1247" s="64" t="s">
        <v>57</v>
      </c>
      <c r="AK1247" s="64" t="s">
        <v>62</v>
      </c>
      <c r="AL1247" s="66" t="s">
        <v>57</v>
      </c>
      <c r="AM1247" s="66" t="s">
        <v>63</v>
      </c>
      <c r="AN1247" s="63" t="str">
        <f t="shared" si="168"/>
        <v>Rosen Lake</v>
      </c>
      <c r="AO1247" s="67" t="str">
        <f t="shared" si="169"/>
        <v>FALSE</v>
      </c>
      <c r="AP1247" s="67" t="str">
        <f t="shared" si="170"/>
        <v>FALSE</v>
      </c>
    </row>
    <row r="1248" spans="2:42" x14ac:dyDescent="0.25">
      <c r="B1248" s="174">
        <v>100132</v>
      </c>
      <c r="C1248" s="6" t="str">
        <f t="shared" si="162"/>
        <v>Tie Lake</v>
      </c>
      <c r="D1248" s="4" t="s">
        <v>57</v>
      </c>
      <c r="E1248" s="5" t="s">
        <v>62</v>
      </c>
      <c r="F1248" s="5" t="s">
        <v>62</v>
      </c>
      <c r="G1248" s="5" t="s">
        <v>2535</v>
      </c>
      <c r="H1248" s="5" t="s">
        <v>2534</v>
      </c>
      <c r="I1248" s="299"/>
      <c r="J1248" s="346"/>
      <c r="K1248" s="346"/>
      <c r="L1248" s="346"/>
      <c r="M1248" s="347"/>
      <c r="N1248" s="1"/>
      <c r="O1248" s="2"/>
      <c r="P1248" s="194"/>
      <c r="Q1248" s="343" t="str">
        <f t="shared" si="163"/>
        <v/>
      </c>
      <c r="R1248" s="210" t="str">
        <f t="shared" si="164"/>
        <v/>
      </c>
      <c r="S1248" s="211" t="str">
        <f t="shared" si="165"/>
        <v/>
      </c>
      <c r="T1248" s="215"/>
      <c r="U1248" s="213">
        <f t="shared" si="166"/>
        <v>0</v>
      </c>
      <c r="V1248" s="217">
        <f t="shared" si="167"/>
        <v>0</v>
      </c>
      <c r="W1248" s="215"/>
      <c r="X1248" s="215"/>
      <c r="Y1248" s="213" t="str">
        <f>IF(AB1248="Y",COUNT(#REF!), "")</f>
        <v/>
      </c>
      <c r="Z1248" s="32"/>
      <c r="AA1248" s="64" t="s">
        <v>2185</v>
      </c>
      <c r="AB1248" s="66" t="s">
        <v>72</v>
      </c>
      <c r="AC1248" s="65">
        <v>49.420279129999997</v>
      </c>
      <c r="AD1248" s="65">
        <v>-115.32317802999999</v>
      </c>
      <c r="AE1248" s="65" t="s">
        <v>2186</v>
      </c>
      <c r="AF1248" s="64">
        <v>100132</v>
      </c>
      <c r="AG1248" s="64" t="s">
        <v>74</v>
      </c>
      <c r="AH1248" s="64">
        <v>44</v>
      </c>
      <c r="AI1248" s="64">
        <v>61</v>
      </c>
      <c r="AJ1248" s="64" t="s">
        <v>57</v>
      </c>
      <c r="AK1248" s="64" t="s">
        <v>62</v>
      </c>
      <c r="AL1248" s="66" t="s">
        <v>62</v>
      </c>
      <c r="AM1248" s="66" t="s">
        <v>63</v>
      </c>
      <c r="AN1248" s="63" t="str">
        <f t="shared" si="168"/>
        <v>Tie Lake</v>
      </c>
      <c r="AO1248" s="67" t="str">
        <f t="shared" si="169"/>
        <v>FALSE</v>
      </c>
      <c r="AP1248" s="67" t="str">
        <f t="shared" si="170"/>
        <v>FALSE</v>
      </c>
    </row>
    <row r="1249" spans="2:42" x14ac:dyDescent="0.25">
      <c r="B1249" s="174">
        <v>100133</v>
      </c>
      <c r="C1249" s="6" t="str">
        <f t="shared" si="162"/>
        <v>Spruceland and Wilks/Kahn</v>
      </c>
      <c r="D1249" s="4" t="s">
        <v>57</v>
      </c>
      <c r="E1249" s="5" t="s">
        <v>62</v>
      </c>
      <c r="F1249" s="5" t="s">
        <v>62</v>
      </c>
      <c r="G1249" s="5" t="s">
        <v>2535</v>
      </c>
      <c r="H1249" s="5" t="s">
        <v>2534</v>
      </c>
      <c r="I1249" s="299"/>
      <c r="J1249" s="346"/>
      <c r="K1249" s="346"/>
      <c r="L1249" s="346"/>
      <c r="M1249" s="347"/>
      <c r="N1249" s="1"/>
      <c r="O1249" s="2"/>
      <c r="P1249" s="194"/>
      <c r="Q1249" s="343" t="str">
        <f t="shared" si="163"/>
        <v/>
      </c>
      <c r="R1249" s="210" t="str">
        <f t="shared" si="164"/>
        <v/>
      </c>
      <c r="S1249" s="211" t="str">
        <f t="shared" si="165"/>
        <v/>
      </c>
      <c r="T1249" s="215"/>
      <c r="U1249" s="213">
        <f t="shared" si="166"/>
        <v>0</v>
      </c>
      <c r="V1249" s="217">
        <f t="shared" si="167"/>
        <v>0</v>
      </c>
      <c r="W1249" s="215"/>
      <c r="X1249" s="215"/>
      <c r="Y1249" s="213" t="str">
        <f>IF(AB1249="Y",COUNT(#REF!), "")</f>
        <v/>
      </c>
      <c r="Z1249" s="32"/>
      <c r="AA1249" s="64" t="s">
        <v>2060</v>
      </c>
      <c r="AB1249" s="64" t="s">
        <v>72</v>
      </c>
      <c r="AC1249" s="65">
        <v>49.548889770000002</v>
      </c>
      <c r="AD1249" s="65">
        <v>-115.81790612</v>
      </c>
      <c r="AE1249" s="65" t="s">
        <v>2061</v>
      </c>
      <c r="AF1249" s="64">
        <v>100133</v>
      </c>
      <c r="AG1249" s="64" t="s">
        <v>74</v>
      </c>
      <c r="AH1249" s="64">
        <v>475</v>
      </c>
      <c r="AI1249" s="64">
        <v>185</v>
      </c>
      <c r="AJ1249" s="64" t="s">
        <v>57</v>
      </c>
      <c r="AK1249" s="64" t="s">
        <v>57</v>
      </c>
      <c r="AL1249" s="66" t="s">
        <v>57</v>
      </c>
      <c r="AM1249" s="66" t="s">
        <v>63</v>
      </c>
      <c r="AN1249" s="63" t="str">
        <f t="shared" si="168"/>
        <v>Spruceland and Wilks/Kahn</v>
      </c>
      <c r="AO1249" s="67" t="str">
        <f t="shared" si="169"/>
        <v>FALSE</v>
      </c>
      <c r="AP1249" s="67" t="str">
        <f t="shared" si="170"/>
        <v>FALSE</v>
      </c>
    </row>
    <row r="1250" spans="2:42" x14ac:dyDescent="0.25">
      <c r="B1250" s="174">
        <v>100134</v>
      </c>
      <c r="C1250" s="6" t="str">
        <f t="shared" ref="C1250:C1275" si="171">HYPERLINK(AE1250,AN1250)</f>
        <v>Booth Creek</v>
      </c>
      <c r="D1250" s="4" t="s">
        <v>57</v>
      </c>
      <c r="E1250" s="5" t="s">
        <v>57</v>
      </c>
      <c r="F1250" s="5" t="s">
        <v>62</v>
      </c>
      <c r="G1250" s="5" t="s">
        <v>2535</v>
      </c>
      <c r="H1250" s="5" t="s">
        <v>2534</v>
      </c>
      <c r="I1250" s="299"/>
      <c r="J1250" s="346"/>
      <c r="K1250" s="346"/>
      <c r="L1250" s="346"/>
      <c r="M1250" s="347"/>
      <c r="N1250" s="1"/>
      <c r="O1250" s="2"/>
      <c r="P1250" s="194"/>
      <c r="Q1250" s="343" t="str">
        <f t="shared" ref="Q1250:Q1275" si="172">IF(L1250="","",
IF(SUM((J1250*L1250)/M1250)&lt;=N1250,"Sufficient Capacity",
IF(SUM((J1250*L1250)/M1250)&gt;N1250,"Not Enough Capacity","Error")))</f>
        <v/>
      </c>
      <c r="R1250" s="210" t="str">
        <f t="shared" ref="R1250:R1275" si="173">IF(OR(ISBLANK(J1250),ISBLANK(L1250),ISBLANK(M1250)), "",(J1250*L1250/M1250))</f>
        <v/>
      </c>
      <c r="S1250" s="211" t="str">
        <f t="shared" ref="S1250:S1275" si="174">IF(AND(COUNT(N1250,R1250)=2, OR($O$10="Last-Mile", $O$10="Transport &amp; Last-Mile")), N1250-R1250, "")</f>
        <v/>
      </c>
      <c r="T1250" s="215"/>
      <c r="U1250" s="213">
        <f t="shared" ref="U1250:U1275" si="175">IF(AND(AB1250="Y",I1250&lt;&gt;""),1,0)</f>
        <v>0</v>
      </c>
      <c r="V1250" s="217">
        <f t="shared" ref="V1250:V1275" si="176">IF(AND(AB1250="Y",I1250="Last-Mile &amp; Transport"),1,0)</f>
        <v>0</v>
      </c>
      <c r="W1250" s="215"/>
      <c r="X1250" s="215"/>
      <c r="Y1250" s="213" t="str">
        <f>IF(AB1250="Y",COUNT(#REF!), "")</f>
        <v/>
      </c>
      <c r="Z1250" s="32"/>
      <c r="AA1250" s="66" t="s">
        <v>294</v>
      </c>
      <c r="AB1250" s="64" t="s">
        <v>72</v>
      </c>
      <c r="AC1250" s="68">
        <v>49.576245239999999</v>
      </c>
      <c r="AD1250" s="68">
        <v>-115.85795687</v>
      </c>
      <c r="AE1250" s="65" t="s">
        <v>295</v>
      </c>
      <c r="AF1250" s="66">
        <v>100134</v>
      </c>
      <c r="AG1250" s="66" t="s">
        <v>74</v>
      </c>
      <c r="AH1250" s="66">
        <v>396</v>
      </c>
      <c r="AI1250" s="66">
        <v>158</v>
      </c>
      <c r="AJ1250" s="66" t="s">
        <v>57</v>
      </c>
      <c r="AK1250" s="66" t="s">
        <v>57</v>
      </c>
      <c r="AL1250" s="66" t="s">
        <v>57</v>
      </c>
      <c r="AM1250" s="66" t="s">
        <v>63</v>
      </c>
      <c r="AN1250" s="63" t="str">
        <f t="shared" ref="AN1250:AN1275" si="177">IF(AB1250="Y", CONCATENATE(AA1250,"*"), AA1250)</f>
        <v>Booth Creek</v>
      </c>
      <c r="AO1250" s="67" t="str">
        <f t="shared" ref="AO1250:AO1275" si="178">IF(I1250="Last-Mile","TRUE",IF(I1250="Transport &amp; Last-Mile","TRUE","FALSE"))</f>
        <v>FALSE</v>
      </c>
      <c r="AP1250" s="67" t="str">
        <f t="shared" ref="AP1250:AP1275" si="179">IF(I1250="Transport","TRUE",IF(I1250="Transport &amp; Last-Mile","TRUE","FALSE"))</f>
        <v>FALSE</v>
      </c>
    </row>
    <row r="1251" spans="2:42" x14ac:dyDescent="0.25">
      <c r="B1251" s="174">
        <v>100135</v>
      </c>
      <c r="C1251" s="6" t="str">
        <f t="shared" si="171"/>
        <v>Clearview</v>
      </c>
      <c r="D1251" s="4" t="s">
        <v>57</v>
      </c>
      <c r="E1251" s="5" t="s">
        <v>57</v>
      </c>
      <c r="F1251" s="5" t="s">
        <v>62</v>
      </c>
      <c r="G1251" s="5" t="s">
        <v>2535</v>
      </c>
      <c r="H1251" s="5" t="s">
        <v>2534</v>
      </c>
      <c r="I1251" s="299"/>
      <c r="J1251" s="346"/>
      <c r="K1251" s="346"/>
      <c r="L1251" s="346"/>
      <c r="M1251" s="347"/>
      <c r="N1251" s="1"/>
      <c r="O1251" s="2"/>
      <c r="P1251" s="194"/>
      <c r="Q1251" s="343" t="str">
        <f t="shared" si="172"/>
        <v/>
      </c>
      <c r="R1251" s="210" t="str">
        <f t="shared" si="173"/>
        <v/>
      </c>
      <c r="S1251" s="211" t="str">
        <f t="shared" si="174"/>
        <v/>
      </c>
      <c r="T1251" s="215"/>
      <c r="U1251" s="213">
        <f t="shared" si="175"/>
        <v>0</v>
      </c>
      <c r="V1251" s="217">
        <f t="shared" si="176"/>
        <v>0</v>
      </c>
      <c r="W1251" s="215"/>
      <c r="X1251" s="215"/>
      <c r="Y1251" s="213" t="str">
        <f>IF(AB1251="Y",COUNT(#REF!), "")</f>
        <v/>
      </c>
      <c r="Z1251" s="32"/>
      <c r="AA1251" s="66" t="s">
        <v>496</v>
      </c>
      <c r="AB1251" s="64" t="s">
        <v>72</v>
      </c>
      <c r="AC1251" s="68">
        <v>49.610329382000003</v>
      </c>
      <c r="AD1251" s="68">
        <v>-115.80778883000001</v>
      </c>
      <c r="AE1251" s="65" t="s">
        <v>497</v>
      </c>
      <c r="AF1251" s="66">
        <v>100135</v>
      </c>
      <c r="AG1251" s="66" t="s">
        <v>74</v>
      </c>
      <c r="AH1251" s="66">
        <v>271</v>
      </c>
      <c r="AI1251" s="66">
        <v>127</v>
      </c>
      <c r="AJ1251" s="66" t="s">
        <v>57</v>
      </c>
      <c r="AK1251" s="66" t="s">
        <v>62</v>
      </c>
      <c r="AL1251" s="66" t="s">
        <v>57</v>
      </c>
      <c r="AM1251" s="66" t="s">
        <v>63</v>
      </c>
      <c r="AN1251" s="63" t="str">
        <f t="shared" si="177"/>
        <v>Clearview</v>
      </c>
      <c r="AO1251" s="67" t="str">
        <f t="shared" si="178"/>
        <v>FALSE</v>
      </c>
      <c r="AP1251" s="67" t="str">
        <f t="shared" si="179"/>
        <v>FALSE</v>
      </c>
    </row>
    <row r="1252" spans="2:42" x14ac:dyDescent="0.25">
      <c r="B1252" s="174">
        <v>100136</v>
      </c>
      <c r="C1252" s="6" t="str">
        <f t="shared" si="171"/>
        <v>St. Marys Lake</v>
      </c>
      <c r="D1252" s="4" t="s">
        <v>57</v>
      </c>
      <c r="E1252" s="5" t="s">
        <v>57</v>
      </c>
      <c r="F1252" s="5" t="s">
        <v>57</v>
      </c>
      <c r="G1252" s="5" t="s">
        <v>2535</v>
      </c>
      <c r="H1252" s="5" t="s">
        <v>2534</v>
      </c>
      <c r="I1252" s="299"/>
      <c r="J1252" s="346"/>
      <c r="K1252" s="346"/>
      <c r="L1252" s="346"/>
      <c r="M1252" s="347"/>
      <c r="N1252" s="1"/>
      <c r="O1252" s="2"/>
      <c r="P1252" s="194"/>
      <c r="Q1252" s="343" t="str">
        <f t="shared" si="172"/>
        <v/>
      </c>
      <c r="R1252" s="210" t="str">
        <f t="shared" si="173"/>
        <v/>
      </c>
      <c r="S1252" s="211" t="str">
        <f t="shared" si="174"/>
        <v/>
      </c>
      <c r="T1252" s="215"/>
      <c r="U1252" s="213">
        <f t="shared" si="175"/>
        <v>0</v>
      </c>
      <c r="V1252" s="217">
        <f t="shared" si="176"/>
        <v>0</v>
      </c>
      <c r="W1252" s="215"/>
      <c r="X1252" s="215"/>
      <c r="Y1252" s="213" t="str">
        <f>IF(AB1252="Y",COUNT(#REF!), "")</f>
        <v/>
      </c>
      <c r="Z1252" s="32"/>
      <c r="AA1252" s="66" t="s">
        <v>2079</v>
      </c>
      <c r="AB1252" s="64" t="s">
        <v>72</v>
      </c>
      <c r="AC1252" s="68">
        <v>49.623988339999997</v>
      </c>
      <c r="AD1252" s="68">
        <v>-116.10865758</v>
      </c>
      <c r="AE1252" s="65" t="s">
        <v>2080</v>
      </c>
      <c r="AF1252" s="66">
        <v>100136</v>
      </c>
      <c r="AG1252" s="66" t="s">
        <v>74</v>
      </c>
      <c r="AH1252" s="66">
        <v>22</v>
      </c>
      <c r="AI1252" s="66">
        <v>14</v>
      </c>
      <c r="AJ1252" s="66" t="s">
        <v>57</v>
      </c>
      <c r="AK1252" s="66" t="s">
        <v>62</v>
      </c>
      <c r="AL1252" s="66" t="s">
        <v>57</v>
      </c>
      <c r="AM1252" s="66" t="s">
        <v>63</v>
      </c>
      <c r="AN1252" s="63" t="str">
        <f t="shared" si="177"/>
        <v>St. Marys Lake</v>
      </c>
      <c r="AO1252" s="67" t="str">
        <f t="shared" si="178"/>
        <v>FALSE</v>
      </c>
      <c r="AP1252" s="67" t="str">
        <f t="shared" si="179"/>
        <v>FALSE</v>
      </c>
    </row>
    <row r="1253" spans="2:42" x14ac:dyDescent="0.25">
      <c r="B1253" s="174">
        <v>100137</v>
      </c>
      <c r="C1253" s="6" t="str">
        <f t="shared" si="171"/>
        <v>Meadowbrook</v>
      </c>
      <c r="D1253" s="4" t="s">
        <v>57</v>
      </c>
      <c r="E1253" s="5" t="s">
        <v>62</v>
      </c>
      <c r="F1253" s="5" t="s">
        <v>62</v>
      </c>
      <c r="G1253" s="5" t="s">
        <v>2535</v>
      </c>
      <c r="H1253" s="5" t="s">
        <v>2534</v>
      </c>
      <c r="I1253" s="299"/>
      <c r="J1253" s="346"/>
      <c r="K1253" s="346"/>
      <c r="L1253" s="346"/>
      <c r="M1253" s="347"/>
      <c r="N1253" s="1"/>
      <c r="O1253" s="2"/>
      <c r="P1253" s="194"/>
      <c r="Q1253" s="343" t="str">
        <f t="shared" si="172"/>
        <v/>
      </c>
      <c r="R1253" s="210" t="str">
        <f t="shared" si="173"/>
        <v/>
      </c>
      <c r="S1253" s="211" t="str">
        <f t="shared" si="174"/>
        <v/>
      </c>
      <c r="T1253" s="215"/>
      <c r="U1253" s="213">
        <f t="shared" si="175"/>
        <v>0</v>
      </c>
      <c r="V1253" s="217">
        <f t="shared" si="176"/>
        <v>0</v>
      </c>
      <c r="W1253" s="215"/>
      <c r="X1253" s="215"/>
      <c r="Y1253" s="213" t="str">
        <f>IF(AB1253="Y",COUNT(#REF!), "")</f>
        <v/>
      </c>
      <c r="Z1253" s="32"/>
      <c r="AA1253" s="64" t="s">
        <v>1354</v>
      </c>
      <c r="AB1253" s="66" t="s">
        <v>72</v>
      </c>
      <c r="AC1253" s="65">
        <v>49.708054230000002</v>
      </c>
      <c r="AD1253" s="65">
        <v>-115.90583966</v>
      </c>
      <c r="AE1253" s="65" t="s">
        <v>1355</v>
      </c>
      <c r="AF1253" s="64">
        <v>100137</v>
      </c>
      <c r="AG1253" s="64" t="s">
        <v>74</v>
      </c>
      <c r="AH1253" s="64">
        <v>265</v>
      </c>
      <c r="AI1253" s="64">
        <v>121</v>
      </c>
      <c r="AJ1253" s="64" t="s">
        <v>57</v>
      </c>
      <c r="AK1253" s="64" t="s">
        <v>57</v>
      </c>
      <c r="AL1253" s="66" t="s">
        <v>57</v>
      </c>
      <c r="AM1253" s="66" t="s">
        <v>63</v>
      </c>
      <c r="AN1253" s="63" t="str">
        <f t="shared" si="177"/>
        <v>Meadowbrook</v>
      </c>
      <c r="AO1253" s="67" t="str">
        <f t="shared" si="178"/>
        <v>FALSE</v>
      </c>
      <c r="AP1253" s="67" t="str">
        <f t="shared" si="179"/>
        <v>FALSE</v>
      </c>
    </row>
    <row r="1254" spans="2:42" x14ac:dyDescent="0.25">
      <c r="B1254" s="174">
        <v>100138</v>
      </c>
      <c r="C1254" s="6" t="str">
        <f t="shared" si="171"/>
        <v>Lazy Lake</v>
      </c>
      <c r="D1254" s="4" t="s">
        <v>57</v>
      </c>
      <c r="E1254" s="5" t="s">
        <v>57</v>
      </c>
      <c r="F1254" s="5" t="s">
        <v>62</v>
      </c>
      <c r="G1254" s="5" t="s">
        <v>2535</v>
      </c>
      <c r="H1254" s="5" t="s">
        <v>2534</v>
      </c>
      <c r="I1254" s="299"/>
      <c r="J1254" s="346"/>
      <c r="K1254" s="346"/>
      <c r="L1254" s="346"/>
      <c r="M1254" s="347"/>
      <c r="N1254" s="1"/>
      <c r="O1254" s="2"/>
      <c r="P1254" s="194"/>
      <c r="Q1254" s="343" t="str">
        <f t="shared" si="172"/>
        <v/>
      </c>
      <c r="R1254" s="210" t="str">
        <f t="shared" si="173"/>
        <v/>
      </c>
      <c r="S1254" s="211" t="str">
        <f t="shared" si="174"/>
        <v/>
      </c>
      <c r="T1254" s="215"/>
      <c r="U1254" s="213">
        <f t="shared" si="175"/>
        <v>0</v>
      </c>
      <c r="V1254" s="217">
        <f t="shared" si="176"/>
        <v>0</v>
      </c>
      <c r="W1254" s="215"/>
      <c r="X1254" s="215"/>
      <c r="Y1254" s="213" t="str">
        <f>IF(AB1254="Y",COUNT(#REF!), "")</f>
        <v/>
      </c>
      <c r="Z1254" s="32"/>
      <c r="AA1254" s="66" t="s">
        <v>1199</v>
      </c>
      <c r="AB1254" s="64" t="s">
        <v>72</v>
      </c>
      <c r="AC1254" s="68">
        <v>49.818217910000001</v>
      </c>
      <c r="AD1254" s="68">
        <v>-115.62731908000001</v>
      </c>
      <c r="AE1254" s="65" t="s">
        <v>1200</v>
      </c>
      <c r="AF1254" s="66">
        <v>100138</v>
      </c>
      <c r="AG1254" s="66" t="s">
        <v>74</v>
      </c>
      <c r="AH1254" s="66">
        <v>24</v>
      </c>
      <c r="AI1254" s="66">
        <v>28</v>
      </c>
      <c r="AJ1254" s="66" t="s">
        <v>57</v>
      </c>
      <c r="AK1254" s="66" t="s">
        <v>62</v>
      </c>
      <c r="AL1254" s="66" t="s">
        <v>62</v>
      </c>
      <c r="AM1254" s="66" t="s">
        <v>63</v>
      </c>
      <c r="AN1254" s="63" t="str">
        <f t="shared" si="177"/>
        <v>Lazy Lake</v>
      </c>
      <c r="AO1254" s="67" t="str">
        <f t="shared" si="178"/>
        <v>FALSE</v>
      </c>
      <c r="AP1254" s="67" t="str">
        <f t="shared" si="179"/>
        <v>FALSE</v>
      </c>
    </row>
    <row r="1255" spans="2:42" x14ac:dyDescent="0.25">
      <c r="B1255" s="174">
        <v>100139</v>
      </c>
      <c r="C1255" s="6" t="str">
        <f t="shared" si="171"/>
        <v>North Premier Lake</v>
      </c>
      <c r="D1255" s="4" t="s">
        <v>57</v>
      </c>
      <c r="E1255" s="5" t="s">
        <v>57</v>
      </c>
      <c r="F1255" s="5" t="s">
        <v>62</v>
      </c>
      <c r="G1255" s="5" t="s">
        <v>2535</v>
      </c>
      <c r="H1255" s="5" t="s">
        <v>2534</v>
      </c>
      <c r="I1255" s="299"/>
      <c r="J1255" s="346"/>
      <c r="K1255" s="346"/>
      <c r="L1255" s="346"/>
      <c r="M1255" s="347"/>
      <c r="N1255" s="1"/>
      <c r="O1255" s="2"/>
      <c r="P1255" s="194"/>
      <c r="Q1255" s="343" t="str">
        <f t="shared" si="172"/>
        <v/>
      </c>
      <c r="R1255" s="210" t="str">
        <f t="shared" si="173"/>
        <v/>
      </c>
      <c r="S1255" s="211" t="str">
        <f t="shared" si="174"/>
        <v/>
      </c>
      <c r="T1255" s="215"/>
      <c r="U1255" s="213">
        <f t="shared" si="175"/>
        <v>0</v>
      </c>
      <c r="V1255" s="217">
        <f t="shared" si="176"/>
        <v>0</v>
      </c>
      <c r="W1255" s="215"/>
      <c r="X1255" s="215"/>
      <c r="Y1255" s="213" t="str">
        <f>IF(AB1255="Y",COUNT(#REF!), "")</f>
        <v/>
      </c>
      <c r="Z1255" s="32"/>
      <c r="AA1255" s="66" t="s">
        <v>1518</v>
      </c>
      <c r="AB1255" s="64" t="s">
        <v>72</v>
      </c>
      <c r="AC1255" s="68">
        <v>49.9749634</v>
      </c>
      <c r="AD1255" s="68">
        <v>-115.6741719</v>
      </c>
      <c r="AE1255" s="65" t="s">
        <v>1519</v>
      </c>
      <c r="AF1255" s="66">
        <v>100139</v>
      </c>
      <c r="AG1255" s="66" t="s">
        <v>74</v>
      </c>
      <c r="AH1255" s="66">
        <v>53</v>
      </c>
      <c r="AI1255" s="66">
        <v>33</v>
      </c>
      <c r="AJ1255" s="66" t="s">
        <v>57</v>
      </c>
      <c r="AK1255" s="66" t="s">
        <v>62</v>
      </c>
      <c r="AL1255" s="66" t="s">
        <v>62</v>
      </c>
      <c r="AM1255" s="66" t="s">
        <v>63</v>
      </c>
      <c r="AN1255" s="63" t="str">
        <f t="shared" si="177"/>
        <v>North Premier Lake</v>
      </c>
      <c r="AO1255" s="67" t="str">
        <f t="shared" si="178"/>
        <v>FALSE</v>
      </c>
      <c r="AP1255" s="67" t="str">
        <f t="shared" si="179"/>
        <v>FALSE</v>
      </c>
    </row>
    <row r="1256" spans="2:42" x14ac:dyDescent="0.25">
      <c r="B1256" s="174">
        <v>100140</v>
      </c>
      <c r="C1256" s="6" t="str">
        <f t="shared" si="171"/>
        <v>Grainger Road, Columbia Lake</v>
      </c>
      <c r="D1256" s="4" t="s">
        <v>62</v>
      </c>
      <c r="E1256" s="5" t="s">
        <v>62</v>
      </c>
      <c r="F1256" s="5" t="s">
        <v>62</v>
      </c>
      <c r="G1256" s="5" t="s">
        <v>2535</v>
      </c>
      <c r="H1256" s="5" t="s">
        <v>2534</v>
      </c>
      <c r="I1256" s="299"/>
      <c r="J1256" s="346"/>
      <c r="K1256" s="346"/>
      <c r="L1256" s="346"/>
      <c r="M1256" s="347"/>
      <c r="N1256" s="1"/>
      <c r="O1256" s="2"/>
      <c r="P1256" s="194"/>
      <c r="Q1256" s="343" t="str">
        <f t="shared" si="172"/>
        <v/>
      </c>
      <c r="R1256" s="210" t="str">
        <f t="shared" si="173"/>
        <v/>
      </c>
      <c r="S1256" s="211" t="str">
        <f t="shared" si="174"/>
        <v/>
      </c>
      <c r="T1256" s="215"/>
      <c r="U1256" s="213">
        <f t="shared" si="175"/>
        <v>0</v>
      </c>
      <c r="V1256" s="217">
        <f t="shared" si="176"/>
        <v>0</v>
      </c>
      <c r="W1256" s="215"/>
      <c r="X1256" s="215"/>
      <c r="Y1256" s="213" t="str">
        <f>IF(AB1256="Y",COUNT(#REF!), "")</f>
        <v/>
      </c>
      <c r="Z1256" s="32"/>
      <c r="AA1256" s="64" t="s">
        <v>883</v>
      </c>
      <c r="AB1256" s="66" t="s">
        <v>72</v>
      </c>
      <c r="AC1256" s="65">
        <v>50.18045893</v>
      </c>
      <c r="AD1256" s="65">
        <v>-115.81673668000001</v>
      </c>
      <c r="AE1256" s="65" t="s">
        <v>884</v>
      </c>
      <c r="AF1256" s="64">
        <v>100140</v>
      </c>
      <c r="AG1256" s="64" t="s">
        <v>74</v>
      </c>
      <c r="AH1256" s="64">
        <v>154</v>
      </c>
      <c r="AI1256" s="64">
        <v>85</v>
      </c>
      <c r="AJ1256" s="64" t="s">
        <v>62</v>
      </c>
      <c r="AK1256" s="64" t="s">
        <v>57</v>
      </c>
      <c r="AL1256" s="66" t="s">
        <v>62</v>
      </c>
      <c r="AM1256" s="66" t="s">
        <v>63</v>
      </c>
      <c r="AN1256" s="63" t="str">
        <f t="shared" si="177"/>
        <v>Grainger Road, Columbia Lake</v>
      </c>
      <c r="AO1256" s="67" t="str">
        <f t="shared" si="178"/>
        <v>FALSE</v>
      </c>
      <c r="AP1256" s="67" t="str">
        <f t="shared" si="179"/>
        <v>FALSE</v>
      </c>
    </row>
    <row r="1257" spans="2:42" x14ac:dyDescent="0.25">
      <c r="B1257" s="174">
        <v>100141</v>
      </c>
      <c r="C1257" s="6" t="str">
        <f t="shared" si="171"/>
        <v>Edwards Lake*</v>
      </c>
      <c r="D1257" s="4" t="s">
        <v>57</v>
      </c>
      <c r="E1257" s="5" t="s">
        <v>57</v>
      </c>
      <c r="F1257" s="5" t="s">
        <v>62</v>
      </c>
      <c r="G1257" s="5" t="s">
        <v>2535</v>
      </c>
      <c r="H1257" s="5" t="s">
        <v>2534</v>
      </c>
      <c r="I1257" s="299"/>
      <c r="J1257" s="346"/>
      <c r="K1257" s="346"/>
      <c r="L1257" s="346"/>
      <c r="M1257" s="347"/>
      <c r="N1257" s="1"/>
      <c r="O1257" s="2"/>
      <c r="P1257" s="194"/>
      <c r="Q1257" s="343" t="str">
        <f t="shared" si="172"/>
        <v/>
      </c>
      <c r="R1257" s="210" t="str">
        <f t="shared" si="173"/>
        <v/>
      </c>
      <c r="S1257" s="211" t="str">
        <f t="shared" si="174"/>
        <v/>
      </c>
      <c r="T1257" s="215"/>
      <c r="U1257" s="213">
        <f t="shared" si="175"/>
        <v>0</v>
      </c>
      <c r="V1257" s="217">
        <f t="shared" si="176"/>
        <v>0</v>
      </c>
      <c r="W1257" s="215"/>
      <c r="X1257" s="215"/>
      <c r="Y1257" s="213">
        <f>IF(AB1257="Y",COUNT(#REF!), "")</f>
        <v>0</v>
      </c>
      <c r="Z1257" s="32"/>
      <c r="AA1257" s="66" t="s">
        <v>701</v>
      </c>
      <c r="AB1257" s="64" t="s">
        <v>59</v>
      </c>
      <c r="AC1257" s="68">
        <v>49.092705189999997</v>
      </c>
      <c r="AD1257" s="68">
        <v>-115.12525847000001</v>
      </c>
      <c r="AE1257" s="65" t="s">
        <v>702</v>
      </c>
      <c r="AF1257" s="66">
        <v>100141</v>
      </c>
      <c r="AG1257" s="66" t="s">
        <v>66</v>
      </c>
      <c r="AH1257" s="66">
        <v>86</v>
      </c>
      <c r="AI1257" s="66">
        <v>74</v>
      </c>
      <c r="AJ1257" s="66" t="s">
        <v>57</v>
      </c>
      <c r="AK1257" s="66" t="s">
        <v>62</v>
      </c>
      <c r="AL1257" s="66" t="s">
        <v>57</v>
      </c>
      <c r="AM1257" s="66" t="s">
        <v>63</v>
      </c>
      <c r="AN1257" s="63" t="str">
        <f t="shared" si="177"/>
        <v>Edwards Lake*</v>
      </c>
      <c r="AO1257" s="67" t="str">
        <f t="shared" si="178"/>
        <v>FALSE</v>
      </c>
      <c r="AP1257" s="67" t="str">
        <f t="shared" si="179"/>
        <v>FALSE</v>
      </c>
    </row>
    <row r="1258" spans="2:42" x14ac:dyDescent="0.25">
      <c r="B1258" s="174">
        <v>100142</v>
      </c>
      <c r="C1258" s="6" t="str">
        <f t="shared" si="171"/>
        <v>Moberly School Rd.</v>
      </c>
      <c r="D1258" s="4" t="s">
        <v>57</v>
      </c>
      <c r="E1258" s="5" t="s">
        <v>57</v>
      </c>
      <c r="F1258" s="5" t="s">
        <v>62</v>
      </c>
      <c r="G1258" s="5" t="s">
        <v>2551</v>
      </c>
      <c r="H1258" s="5" t="s">
        <v>2538</v>
      </c>
      <c r="I1258" s="299"/>
      <c r="J1258" s="346"/>
      <c r="K1258" s="346"/>
      <c r="L1258" s="346"/>
      <c r="M1258" s="347"/>
      <c r="N1258" s="1"/>
      <c r="O1258" s="2"/>
      <c r="P1258" s="194"/>
      <c r="Q1258" s="343" t="str">
        <f t="shared" si="172"/>
        <v/>
      </c>
      <c r="R1258" s="210" t="str">
        <f t="shared" si="173"/>
        <v/>
      </c>
      <c r="S1258" s="211" t="str">
        <f t="shared" si="174"/>
        <v/>
      </c>
      <c r="T1258" s="215"/>
      <c r="U1258" s="213">
        <f t="shared" si="175"/>
        <v>0</v>
      </c>
      <c r="V1258" s="217">
        <f t="shared" si="176"/>
        <v>0</v>
      </c>
      <c r="W1258" s="215"/>
      <c r="X1258" s="215"/>
      <c r="Y1258" s="213" t="str">
        <f>IF(AB1258="Y",COUNT(#REF!), "")</f>
        <v/>
      </c>
      <c r="Z1258" s="32"/>
      <c r="AA1258" s="66" t="s">
        <v>1396</v>
      </c>
      <c r="AB1258" s="64" t="s">
        <v>72</v>
      </c>
      <c r="AC1258" s="68">
        <v>51.416553960000002</v>
      </c>
      <c r="AD1258" s="68">
        <v>-117.01264248</v>
      </c>
      <c r="AE1258" s="65" t="s">
        <v>1397</v>
      </c>
      <c r="AF1258" s="66">
        <v>100142</v>
      </c>
      <c r="AG1258" s="66" t="s">
        <v>74</v>
      </c>
      <c r="AH1258" s="66">
        <v>256</v>
      </c>
      <c r="AI1258" s="66">
        <v>147</v>
      </c>
      <c r="AJ1258" s="66" t="s">
        <v>57</v>
      </c>
      <c r="AK1258" s="66" t="s">
        <v>62</v>
      </c>
      <c r="AL1258" s="66" t="s">
        <v>57</v>
      </c>
      <c r="AM1258" s="66" t="s">
        <v>63</v>
      </c>
      <c r="AN1258" s="63" t="str">
        <f t="shared" si="177"/>
        <v>Moberly School Rd.</v>
      </c>
      <c r="AO1258" s="67" t="str">
        <f t="shared" si="178"/>
        <v>FALSE</v>
      </c>
      <c r="AP1258" s="67" t="str">
        <f t="shared" si="179"/>
        <v>FALSE</v>
      </c>
    </row>
    <row r="1259" spans="2:42" x14ac:dyDescent="0.25">
      <c r="B1259" s="174">
        <v>100143</v>
      </c>
      <c r="C1259" s="6" t="str">
        <f t="shared" si="171"/>
        <v>Upper Donald</v>
      </c>
      <c r="D1259" s="4" t="s">
        <v>62</v>
      </c>
      <c r="E1259" s="5" t="s">
        <v>62</v>
      </c>
      <c r="F1259" s="5" t="s">
        <v>62</v>
      </c>
      <c r="G1259" s="5" t="s">
        <v>2551</v>
      </c>
      <c r="H1259" s="5" t="s">
        <v>2538</v>
      </c>
      <c r="I1259" s="299"/>
      <c r="J1259" s="346"/>
      <c r="K1259" s="346"/>
      <c r="L1259" s="346"/>
      <c r="M1259" s="347"/>
      <c r="N1259" s="1"/>
      <c r="O1259" s="2"/>
      <c r="P1259" s="194"/>
      <c r="Q1259" s="343" t="str">
        <f t="shared" si="172"/>
        <v/>
      </c>
      <c r="R1259" s="210" t="str">
        <f t="shared" si="173"/>
        <v/>
      </c>
      <c r="S1259" s="211" t="str">
        <f t="shared" si="174"/>
        <v/>
      </c>
      <c r="T1259" s="215"/>
      <c r="U1259" s="213">
        <f t="shared" si="175"/>
        <v>0</v>
      </c>
      <c r="V1259" s="217">
        <f t="shared" si="176"/>
        <v>0</v>
      </c>
      <c r="W1259" s="215"/>
      <c r="X1259" s="215"/>
      <c r="Y1259" s="213" t="str">
        <f>IF(AB1259="Y",COUNT(#REF!), "")</f>
        <v/>
      </c>
      <c r="Z1259" s="32"/>
      <c r="AA1259" s="64" t="s">
        <v>2291</v>
      </c>
      <c r="AB1259" s="64" t="s">
        <v>72</v>
      </c>
      <c r="AC1259" s="65">
        <v>51.336646270000003</v>
      </c>
      <c r="AD1259" s="65">
        <v>-116.95582257</v>
      </c>
      <c r="AE1259" s="65" t="s">
        <v>2292</v>
      </c>
      <c r="AF1259" s="64">
        <v>100143</v>
      </c>
      <c r="AG1259" s="64" t="s">
        <v>74</v>
      </c>
      <c r="AH1259" s="64">
        <v>1262</v>
      </c>
      <c r="AI1259" s="64">
        <v>624</v>
      </c>
      <c r="AJ1259" s="64" t="s">
        <v>57</v>
      </c>
      <c r="AK1259" s="64" t="s">
        <v>62</v>
      </c>
      <c r="AL1259" s="66" t="s">
        <v>57</v>
      </c>
      <c r="AM1259" s="66" t="s">
        <v>63</v>
      </c>
      <c r="AN1259" s="63" t="str">
        <f t="shared" si="177"/>
        <v>Upper Donald</v>
      </c>
      <c r="AO1259" s="67" t="str">
        <f t="shared" si="178"/>
        <v>FALSE</v>
      </c>
      <c r="AP1259" s="67" t="str">
        <f t="shared" si="179"/>
        <v>FALSE</v>
      </c>
    </row>
    <row r="1260" spans="2:42" x14ac:dyDescent="0.25">
      <c r="B1260" s="174">
        <v>100144</v>
      </c>
      <c r="C1260" s="6" t="str">
        <f t="shared" si="171"/>
        <v>Norbury Lake</v>
      </c>
      <c r="D1260" s="4" t="s">
        <v>57</v>
      </c>
      <c r="E1260" s="5" t="s">
        <v>57</v>
      </c>
      <c r="F1260" s="5" t="s">
        <v>62</v>
      </c>
      <c r="G1260" s="5" t="s">
        <v>2535</v>
      </c>
      <c r="H1260" s="5" t="s">
        <v>2534</v>
      </c>
      <c r="I1260" s="299"/>
      <c r="J1260" s="346"/>
      <c r="K1260" s="346"/>
      <c r="L1260" s="346"/>
      <c r="M1260" s="347"/>
      <c r="N1260" s="1"/>
      <c r="O1260" s="2"/>
      <c r="P1260" s="194"/>
      <c r="Q1260" s="343" t="str">
        <f t="shared" si="172"/>
        <v/>
      </c>
      <c r="R1260" s="210" t="str">
        <f t="shared" si="173"/>
        <v/>
      </c>
      <c r="S1260" s="211" t="str">
        <f t="shared" si="174"/>
        <v/>
      </c>
      <c r="T1260" s="215"/>
      <c r="U1260" s="213">
        <f t="shared" si="175"/>
        <v>0</v>
      </c>
      <c r="V1260" s="217">
        <f t="shared" si="176"/>
        <v>0</v>
      </c>
      <c r="W1260" s="215"/>
      <c r="X1260" s="215"/>
      <c r="Y1260" s="213" t="str">
        <f>IF(AB1260="Y",COUNT(#REF!), "")</f>
        <v/>
      </c>
      <c r="Z1260" s="32"/>
      <c r="AA1260" s="64" t="s">
        <v>1512</v>
      </c>
      <c r="AB1260" s="64" t="s">
        <v>72</v>
      </c>
      <c r="AC1260" s="65">
        <v>49.530231110000003</v>
      </c>
      <c r="AD1260" s="65">
        <v>-115.47897146</v>
      </c>
      <c r="AE1260" s="65" t="s">
        <v>1513</v>
      </c>
      <c r="AF1260" s="64">
        <v>100144</v>
      </c>
      <c r="AG1260" s="64" t="s">
        <v>74</v>
      </c>
      <c r="AH1260" s="64">
        <v>29</v>
      </c>
      <c r="AI1260" s="64">
        <v>17</v>
      </c>
      <c r="AJ1260" s="64" t="s">
        <v>57</v>
      </c>
      <c r="AK1260" s="64" t="s">
        <v>62</v>
      </c>
      <c r="AL1260" s="66" t="s">
        <v>62</v>
      </c>
      <c r="AM1260" s="66" t="s">
        <v>63</v>
      </c>
      <c r="AN1260" s="63" t="str">
        <f t="shared" si="177"/>
        <v>Norbury Lake</v>
      </c>
      <c r="AO1260" s="67" t="str">
        <f t="shared" si="178"/>
        <v>FALSE</v>
      </c>
      <c r="AP1260" s="67" t="str">
        <f t="shared" si="179"/>
        <v>FALSE</v>
      </c>
    </row>
    <row r="1261" spans="2:42" x14ac:dyDescent="0.25">
      <c r="B1261" s="174">
        <v>100145</v>
      </c>
      <c r="C1261" s="6" t="str">
        <f t="shared" si="171"/>
        <v>Lewis Bay</v>
      </c>
      <c r="D1261" s="4" t="s">
        <v>57</v>
      </c>
      <c r="E1261" s="5" t="s">
        <v>62</v>
      </c>
      <c r="F1261" s="5" t="s">
        <v>62</v>
      </c>
      <c r="G1261" s="5" t="s">
        <v>2536</v>
      </c>
      <c r="H1261" s="5" t="s">
        <v>2534</v>
      </c>
      <c r="I1261" s="299"/>
      <c r="J1261" s="346"/>
      <c r="K1261" s="346"/>
      <c r="L1261" s="346"/>
      <c r="M1261" s="347"/>
      <c r="N1261" s="1"/>
      <c r="O1261" s="2"/>
      <c r="P1261" s="194"/>
      <c r="Q1261" s="343" t="str">
        <f t="shared" si="172"/>
        <v/>
      </c>
      <c r="R1261" s="210" t="str">
        <f t="shared" si="173"/>
        <v/>
      </c>
      <c r="S1261" s="211" t="str">
        <f t="shared" si="174"/>
        <v/>
      </c>
      <c r="T1261" s="215"/>
      <c r="U1261" s="213">
        <f t="shared" si="175"/>
        <v>0</v>
      </c>
      <c r="V1261" s="217">
        <f t="shared" si="176"/>
        <v>0</v>
      </c>
      <c r="W1261" s="215"/>
      <c r="X1261" s="215"/>
      <c r="Y1261" s="213" t="str">
        <f>IF(AB1261="Y",COUNT(#REF!), "")</f>
        <v/>
      </c>
      <c r="Z1261" s="32"/>
      <c r="AA1261" s="66" t="s">
        <v>1214</v>
      </c>
      <c r="AB1261" s="66" t="s">
        <v>72</v>
      </c>
      <c r="AC1261" s="68">
        <v>49.469819999999999</v>
      </c>
      <c r="AD1261" s="68">
        <v>-116.7706</v>
      </c>
      <c r="AE1261" s="65" t="s">
        <v>1215</v>
      </c>
      <c r="AF1261" s="66">
        <v>100145</v>
      </c>
      <c r="AG1261" s="66" t="s">
        <v>74</v>
      </c>
      <c r="AH1261" s="66">
        <v>89</v>
      </c>
      <c r="AI1261" s="66">
        <v>112</v>
      </c>
      <c r="AJ1261" s="66" t="s">
        <v>57</v>
      </c>
      <c r="AK1261" s="66" t="s">
        <v>62</v>
      </c>
      <c r="AL1261" s="66" t="s">
        <v>62</v>
      </c>
      <c r="AM1261" s="66" t="s">
        <v>63</v>
      </c>
      <c r="AN1261" s="63" t="str">
        <f t="shared" si="177"/>
        <v>Lewis Bay</v>
      </c>
      <c r="AO1261" s="67" t="str">
        <f t="shared" si="178"/>
        <v>FALSE</v>
      </c>
      <c r="AP1261" s="67" t="str">
        <f t="shared" si="179"/>
        <v>FALSE</v>
      </c>
    </row>
    <row r="1262" spans="2:42" x14ac:dyDescent="0.25">
      <c r="B1262" s="174">
        <v>100146</v>
      </c>
      <c r="C1262" s="6" t="str">
        <f t="shared" si="171"/>
        <v>Calder Road-Selkirk View</v>
      </c>
      <c r="D1262" s="4" t="s">
        <v>57</v>
      </c>
      <c r="E1262" s="5" t="s">
        <v>62</v>
      </c>
      <c r="F1262" s="5" t="s">
        <v>62</v>
      </c>
      <c r="G1262" s="5" t="s">
        <v>2536</v>
      </c>
      <c r="H1262" s="5" t="s">
        <v>2534</v>
      </c>
      <c r="I1262" s="299"/>
      <c r="J1262" s="346"/>
      <c r="K1262" s="346"/>
      <c r="L1262" s="346"/>
      <c r="M1262" s="347"/>
      <c r="N1262" s="1"/>
      <c r="O1262" s="2"/>
      <c r="P1262" s="194"/>
      <c r="Q1262" s="343" t="str">
        <f t="shared" si="172"/>
        <v/>
      </c>
      <c r="R1262" s="210" t="str">
        <f t="shared" si="173"/>
        <v/>
      </c>
      <c r="S1262" s="211" t="str">
        <f t="shared" si="174"/>
        <v/>
      </c>
      <c r="T1262" s="215"/>
      <c r="U1262" s="213">
        <f t="shared" si="175"/>
        <v>0</v>
      </c>
      <c r="V1262" s="217">
        <f t="shared" si="176"/>
        <v>0</v>
      </c>
      <c r="W1262" s="215"/>
      <c r="X1262" s="215"/>
      <c r="Y1262" s="213" t="str">
        <f>IF(AB1262="Y",COUNT(#REF!), "")</f>
        <v/>
      </c>
      <c r="Z1262" s="32"/>
      <c r="AA1262" s="64" t="s">
        <v>379</v>
      </c>
      <c r="AB1262" s="66" t="s">
        <v>72</v>
      </c>
      <c r="AC1262" s="65">
        <v>49.879669999999997</v>
      </c>
      <c r="AD1262" s="65">
        <v>-118.171649</v>
      </c>
      <c r="AE1262" s="65" t="s">
        <v>380</v>
      </c>
      <c r="AF1262" s="64">
        <v>100146</v>
      </c>
      <c r="AG1262" s="64" t="s">
        <v>74</v>
      </c>
      <c r="AH1262" s="64">
        <v>15</v>
      </c>
      <c r="AI1262" s="64">
        <v>11</v>
      </c>
      <c r="AJ1262" s="64" t="s">
        <v>57</v>
      </c>
      <c r="AK1262" s="64" t="s">
        <v>62</v>
      </c>
      <c r="AL1262" s="66" t="s">
        <v>57</v>
      </c>
      <c r="AM1262" s="66" t="s">
        <v>63</v>
      </c>
      <c r="AN1262" s="63" t="str">
        <f t="shared" si="177"/>
        <v>Calder Road-Selkirk View</v>
      </c>
      <c r="AO1262" s="67" t="str">
        <f t="shared" si="178"/>
        <v>FALSE</v>
      </c>
      <c r="AP1262" s="67" t="str">
        <f t="shared" si="179"/>
        <v>FALSE</v>
      </c>
    </row>
    <row r="1263" spans="2:42" x14ac:dyDescent="0.25">
      <c r="B1263" s="174">
        <v>100147</v>
      </c>
      <c r="C1263" s="6" t="str">
        <f t="shared" si="171"/>
        <v>Whatshan Campground</v>
      </c>
      <c r="D1263" s="4" t="s">
        <v>57</v>
      </c>
      <c r="E1263" s="5" t="s">
        <v>62</v>
      </c>
      <c r="F1263" s="5" t="s">
        <v>62</v>
      </c>
      <c r="G1263" s="5" t="s">
        <v>2536</v>
      </c>
      <c r="H1263" s="5" t="s">
        <v>2534</v>
      </c>
      <c r="I1263" s="299"/>
      <c r="J1263" s="346"/>
      <c r="K1263" s="346"/>
      <c r="L1263" s="346"/>
      <c r="M1263" s="347"/>
      <c r="N1263" s="1"/>
      <c r="O1263" s="2"/>
      <c r="P1263" s="194"/>
      <c r="Q1263" s="343" t="str">
        <f t="shared" si="172"/>
        <v/>
      </c>
      <c r="R1263" s="210" t="str">
        <f t="shared" si="173"/>
        <v/>
      </c>
      <c r="S1263" s="211" t="str">
        <f t="shared" si="174"/>
        <v/>
      </c>
      <c r="T1263" s="215"/>
      <c r="U1263" s="213">
        <f t="shared" si="175"/>
        <v>0</v>
      </c>
      <c r="V1263" s="217">
        <f t="shared" si="176"/>
        <v>0</v>
      </c>
      <c r="W1263" s="215"/>
      <c r="X1263" s="215"/>
      <c r="Y1263" s="213" t="str">
        <f>IF(AB1263="Y",COUNT(#REF!), "")</f>
        <v/>
      </c>
      <c r="Z1263" s="32"/>
      <c r="AA1263" s="64" t="s">
        <v>2389</v>
      </c>
      <c r="AB1263" s="66" t="s">
        <v>72</v>
      </c>
      <c r="AC1263" s="65">
        <v>49.914920000000002</v>
      </c>
      <c r="AD1263" s="65">
        <v>-118.118202</v>
      </c>
      <c r="AE1263" s="65" t="s">
        <v>2390</v>
      </c>
      <c r="AF1263" s="64">
        <v>100147</v>
      </c>
      <c r="AG1263" s="64" t="s">
        <v>74</v>
      </c>
      <c r="AH1263" s="64">
        <v>9</v>
      </c>
      <c r="AI1263" s="64">
        <v>6</v>
      </c>
      <c r="AJ1263" s="64" t="s">
        <v>57</v>
      </c>
      <c r="AK1263" s="64" t="s">
        <v>62</v>
      </c>
      <c r="AL1263" s="66" t="s">
        <v>62</v>
      </c>
      <c r="AM1263" s="66" t="s">
        <v>63</v>
      </c>
      <c r="AN1263" s="63" t="str">
        <f t="shared" si="177"/>
        <v>Whatshan Campground</v>
      </c>
      <c r="AO1263" s="67" t="str">
        <f t="shared" si="178"/>
        <v>FALSE</v>
      </c>
      <c r="AP1263" s="67" t="str">
        <f t="shared" si="179"/>
        <v>FALSE</v>
      </c>
    </row>
    <row r="1264" spans="2:42" x14ac:dyDescent="0.25">
      <c r="B1264" s="174">
        <v>100148</v>
      </c>
      <c r="C1264" s="6" t="str">
        <f t="shared" si="171"/>
        <v>Red Mountain Rd</v>
      </c>
      <c r="D1264" s="4" t="s">
        <v>57</v>
      </c>
      <c r="E1264" s="5" t="s">
        <v>62</v>
      </c>
      <c r="F1264" s="5" t="s">
        <v>62</v>
      </c>
      <c r="G1264" s="5" t="s">
        <v>2536</v>
      </c>
      <c r="H1264" s="5" t="s">
        <v>2534</v>
      </c>
      <c r="I1264" s="299"/>
      <c r="J1264" s="346"/>
      <c r="K1264" s="346"/>
      <c r="L1264" s="346"/>
      <c r="M1264" s="347"/>
      <c r="N1264" s="1"/>
      <c r="O1264" s="2"/>
      <c r="P1264" s="194"/>
      <c r="Q1264" s="343" t="str">
        <f t="shared" si="172"/>
        <v/>
      </c>
      <c r="R1264" s="210" t="str">
        <f t="shared" si="173"/>
        <v/>
      </c>
      <c r="S1264" s="211" t="str">
        <f t="shared" si="174"/>
        <v/>
      </c>
      <c r="T1264" s="215"/>
      <c r="U1264" s="213">
        <f t="shared" si="175"/>
        <v>0</v>
      </c>
      <c r="V1264" s="217">
        <f t="shared" si="176"/>
        <v>0</v>
      </c>
      <c r="W1264" s="215"/>
      <c r="X1264" s="215"/>
      <c r="Y1264" s="213" t="str">
        <f>IF(AB1264="Y",COUNT(#REF!), "")</f>
        <v/>
      </c>
      <c r="Z1264" s="32"/>
      <c r="AA1264" s="64" t="s">
        <v>1756</v>
      </c>
      <c r="AB1264" s="66" t="s">
        <v>72</v>
      </c>
      <c r="AC1264" s="65">
        <v>49.904697220000003</v>
      </c>
      <c r="AD1264" s="65">
        <v>-117.36173333000001</v>
      </c>
      <c r="AE1264" s="65" t="s">
        <v>1757</v>
      </c>
      <c r="AF1264" s="64">
        <v>100148</v>
      </c>
      <c r="AG1264" s="64" t="s">
        <v>74</v>
      </c>
      <c r="AH1264" s="64">
        <v>72</v>
      </c>
      <c r="AI1264" s="64">
        <v>41</v>
      </c>
      <c r="AJ1264" s="64" t="s">
        <v>57</v>
      </c>
      <c r="AK1264" s="64" t="s">
        <v>62</v>
      </c>
      <c r="AL1264" s="66" t="s">
        <v>62</v>
      </c>
      <c r="AM1264" s="66" t="s">
        <v>63</v>
      </c>
      <c r="AN1264" s="63" t="str">
        <f t="shared" si="177"/>
        <v>Red Mountain Rd</v>
      </c>
      <c r="AO1264" s="67" t="str">
        <f t="shared" si="178"/>
        <v>FALSE</v>
      </c>
      <c r="AP1264" s="67" t="str">
        <f t="shared" si="179"/>
        <v>FALSE</v>
      </c>
    </row>
    <row r="1265" spans="2:42" x14ac:dyDescent="0.25">
      <c r="B1265" s="174">
        <v>100149</v>
      </c>
      <c r="C1265" s="6" t="str">
        <f t="shared" si="171"/>
        <v>Pass Creek</v>
      </c>
      <c r="D1265" s="4" t="s">
        <v>57</v>
      </c>
      <c r="E1265" s="5" t="s">
        <v>57</v>
      </c>
      <c r="F1265" s="5" t="s">
        <v>57</v>
      </c>
      <c r="G1265" s="5" t="s">
        <v>2535</v>
      </c>
      <c r="H1265" s="5" t="s">
        <v>2534</v>
      </c>
      <c r="I1265" s="299"/>
      <c r="J1265" s="346"/>
      <c r="K1265" s="346"/>
      <c r="L1265" s="346"/>
      <c r="M1265" s="347"/>
      <c r="N1265" s="1"/>
      <c r="O1265" s="2"/>
      <c r="P1265" s="194"/>
      <c r="Q1265" s="343" t="str">
        <f t="shared" si="172"/>
        <v/>
      </c>
      <c r="R1265" s="210" t="str">
        <f t="shared" si="173"/>
        <v/>
      </c>
      <c r="S1265" s="211" t="str">
        <f t="shared" si="174"/>
        <v/>
      </c>
      <c r="T1265" s="215"/>
      <c r="U1265" s="213">
        <f t="shared" si="175"/>
        <v>0</v>
      </c>
      <c r="V1265" s="217">
        <f t="shared" si="176"/>
        <v>0</v>
      </c>
      <c r="W1265" s="215"/>
      <c r="X1265" s="215"/>
      <c r="Y1265" s="213" t="str">
        <f>IF(AB1265="Y",COUNT(#REF!), "")</f>
        <v/>
      </c>
      <c r="Z1265" s="32"/>
      <c r="AA1265" s="64" t="s">
        <v>1606</v>
      </c>
      <c r="AB1265" s="64" t="s">
        <v>72</v>
      </c>
      <c r="AC1265" s="65">
        <v>49.388480559999998</v>
      </c>
      <c r="AD1265" s="65">
        <v>-114.679275</v>
      </c>
      <c r="AE1265" s="65" t="s">
        <v>1607</v>
      </c>
      <c r="AF1265" s="64">
        <v>100149</v>
      </c>
      <c r="AG1265" s="64" t="s">
        <v>74</v>
      </c>
      <c r="AH1265" s="64">
        <v>0</v>
      </c>
      <c r="AI1265" s="64">
        <v>0</v>
      </c>
      <c r="AJ1265" s="64" t="s">
        <v>57</v>
      </c>
      <c r="AK1265" s="64" t="s">
        <v>62</v>
      </c>
      <c r="AL1265" s="66" t="s">
        <v>62</v>
      </c>
      <c r="AM1265" s="66" t="s">
        <v>63</v>
      </c>
      <c r="AN1265" s="63" t="str">
        <f t="shared" si="177"/>
        <v>Pass Creek</v>
      </c>
      <c r="AO1265" s="67" t="str">
        <f t="shared" si="178"/>
        <v>FALSE</v>
      </c>
      <c r="AP1265" s="67" t="str">
        <f t="shared" si="179"/>
        <v>FALSE</v>
      </c>
    </row>
    <row r="1266" spans="2:42" x14ac:dyDescent="0.25">
      <c r="B1266" s="174">
        <v>100150</v>
      </c>
      <c r="C1266" s="6" t="str">
        <f t="shared" si="171"/>
        <v>Erris</v>
      </c>
      <c r="D1266" s="4" t="s">
        <v>57</v>
      </c>
      <c r="E1266" s="5" t="s">
        <v>57</v>
      </c>
      <c r="F1266" s="5" t="s">
        <v>57</v>
      </c>
      <c r="G1266" s="5" t="s">
        <v>2539</v>
      </c>
      <c r="H1266" s="5" t="s">
        <v>2538</v>
      </c>
      <c r="I1266" s="299"/>
      <c r="J1266" s="346"/>
      <c r="K1266" s="346"/>
      <c r="L1266" s="346"/>
      <c r="M1266" s="347"/>
      <c r="N1266" s="1"/>
      <c r="O1266" s="2"/>
      <c r="P1266" s="194"/>
      <c r="Q1266" s="343" t="str">
        <f t="shared" si="172"/>
        <v/>
      </c>
      <c r="R1266" s="210" t="str">
        <f t="shared" si="173"/>
        <v/>
      </c>
      <c r="S1266" s="211" t="str">
        <f t="shared" si="174"/>
        <v/>
      </c>
      <c r="T1266" s="215"/>
      <c r="U1266" s="213">
        <f t="shared" si="175"/>
        <v>0</v>
      </c>
      <c r="V1266" s="217">
        <f t="shared" si="176"/>
        <v>0</v>
      </c>
      <c r="W1266" s="215"/>
      <c r="X1266" s="215"/>
      <c r="Y1266" s="213" t="str">
        <f>IF(AB1266="Y",COUNT(#REF!), "")</f>
        <v/>
      </c>
      <c r="Z1266" s="32"/>
      <c r="AA1266" s="66" t="s">
        <v>733</v>
      </c>
      <c r="AB1266" s="66" t="s">
        <v>72</v>
      </c>
      <c r="AC1266" s="68">
        <v>49.618459000000001</v>
      </c>
      <c r="AD1266" s="68">
        <v>-120.368922</v>
      </c>
      <c r="AE1266" s="65" t="s">
        <v>734</v>
      </c>
      <c r="AF1266" s="66">
        <v>100150</v>
      </c>
      <c r="AG1266" s="66" t="s">
        <v>74</v>
      </c>
      <c r="AH1266" s="66">
        <v>13</v>
      </c>
      <c r="AI1266" s="66">
        <v>13</v>
      </c>
      <c r="AJ1266" s="66" t="s">
        <v>57</v>
      </c>
      <c r="AK1266" s="66" t="s">
        <v>62</v>
      </c>
      <c r="AL1266" s="66" t="s">
        <v>57</v>
      </c>
      <c r="AM1266" s="66" t="s">
        <v>63</v>
      </c>
      <c r="AN1266" s="63" t="str">
        <f t="shared" si="177"/>
        <v>Erris</v>
      </c>
      <c r="AO1266" s="67" t="str">
        <f t="shared" si="178"/>
        <v>FALSE</v>
      </c>
      <c r="AP1266" s="67" t="str">
        <f t="shared" si="179"/>
        <v>FALSE</v>
      </c>
    </row>
    <row r="1267" spans="2:42" x14ac:dyDescent="0.25">
      <c r="B1267" s="174">
        <v>100151</v>
      </c>
      <c r="C1267" s="6" t="str">
        <f t="shared" si="171"/>
        <v>East Princeton</v>
      </c>
      <c r="D1267" s="4" t="s">
        <v>62</v>
      </c>
      <c r="E1267" s="5" t="s">
        <v>62</v>
      </c>
      <c r="F1267" s="5" t="s">
        <v>62</v>
      </c>
      <c r="G1267" s="5" t="s">
        <v>2539</v>
      </c>
      <c r="H1267" s="5" t="s">
        <v>2538</v>
      </c>
      <c r="I1267" s="299"/>
      <c r="J1267" s="346"/>
      <c r="K1267" s="346"/>
      <c r="L1267" s="346"/>
      <c r="M1267" s="347"/>
      <c r="N1267" s="1"/>
      <c r="O1267" s="2"/>
      <c r="P1267" s="194"/>
      <c r="Q1267" s="343" t="str">
        <f t="shared" si="172"/>
        <v/>
      </c>
      <c r="R1267" s="210" t="str">
        <f t="shared" si="173"/>
        <v/>
      </c>
      <c r="S1267" s="211" t="str">
        <f t="shared" si="174"/>
        <v/>
      </c>
      <c r="T1267" s="215"/>
      <c r="U1267" s="213">
        <f t="shared" si="175"/>
        <v>0</v>
      </c>
      <c r="V1267" s="217">
        <f t="shared" si="176"/>
        <v>0</v>
      </c>
      <c r="W1267" s="215"/>
      <c r="X1267" s="215"/>
      <c r="Y1267" s="213" t="str">
        <f>IF(AB1267="Y",COUNT(#REF!), "")</f>
        <v/>
      </c>
      <c r="Z1267" s="32"/>
      <c r="AA1267" s="66" t="s">
        <v>685</v>
      </c>
      <c r="AB1267" s="64" t="s">
        <v>72</v>
      </c>
      <c r="AC1267" s="68">
        <v>49.461848000000003</v>
      </c>
      <c r="AD1267" s="68">
        <v>-120.44940200000001</v>
      </c>
      <c r="AE1267" s="65" t="s">
        <v>686</v>
      </c>
      <c r="AF1267" s="66">
        <v>100151</v>
      </c>
      <c r="AG1267" s="66" t="s">
        <v>74</v>
      </c>
      <c r="AH1267" s="66">
        <v>398</v>
      </c>
      <c r="AI1267" s="66">
        <v>207</v>
      </c>
      <c r="AJ1267" s="66" t="s">
        <v>62</v>
      </c>
      <c r="AK1267" s="66" t="s">
        <v>57</v>
      </c>
      <c r="AL1267" s="66" t="s">
        <v>62</v>
      </c>
      <c r="AM1267" s="66" t="s">
        <v>63</v>
      </c>
      <c r="AN1267" s="63" t="str">
        <f t="shared" si="177"/>
        <v>East Princeton</v>
      </c>
      <c r="AO1267" s="67" t="str">
        <f t="shared" si="178"/>
        <v>FALSE</v>
      </c>
      <c r="AP1267" s="67" t="str">
        <f t="shared" si="179"/>
        <v>FALSE</v>
      </c>
    </row>
    <row r="1268" spans="2:42" x14ac:dyDescent="0.25">
      <c r="B1268" s="174">
        <v>100152</v>
      </c>
      <c r="C1268" s="6" t="str">
        <f t="shared" si="171"/>
        <v>Ashnola / Riverside*</v>
      </c>
      <c r="D1268" s="4" t="s">
        <v>57</v>
      </c>
      <c r="E1268" s="5" t="s">
        <v>57</v>
      </c>
      <c r="F1268" s="5" t="s">
        <v>62</v>
      </c>
      <c r="G1268" s="5" t="s">
        <v>2539</v>
      </c>
      <c r="H1268" s="5" t="s">
        <v>2538</v>
      </c>
      <c r="I1268" s="299"/>
      <c r="J1268" s="346"/>
      <c r="K1268" s="346"/>
      <c r="L1268" s="346"/>
      <c r="M1268" s="347"/>
      <c r="N1268" s="1"/>
      <c r="O1268" s="2"/>
      <c r="P1268" s="194"/>
      <c r="Q1268" s="343" t="str">
        <f t="shared" si="172"/>
        <v/>
      </c>
      <c r="R1268" s="210" t="str">
        <f t="shared" si="173"/>
        <v/>
      </c>
      <c r="S1268" s="211" t="str">
        <f t="shared" si="174"/>
        <v/>
      </c>
      <c r="T1268" s="215"/>
      <c r="U1268" s="213">
        <f t="shared" si="175"/>
        <v>0</v>
      </c>
      <c r="V1268" s="217">
        <f t="shared" si="176"/>
        <v>0</v>
      </c>
      <c r="W1268" s="215"/>
      <c r="X1268" s="215"/>
      <c r="Y1268" s="213">
        <f>IF(AB1268="Y",COUNT(#REF!), "")</f>
        <v>0</v>
      </c>
      <c r="Z1268" s="32"/>
      <c r="AA1268" s="66" t="s">
        <v>163</v>
      </c>
      <c r="AB1268" s="64" t="s">
        <v>59</v>
      </c>
      <c r="AC1268" s="68">
        <v>49.223080000000003</v>
      </c>
      <c r="AD1268" s="68">
        <v>-119.970223</v>
      </c>
      <c r="AE1268" s="65" t="s">
        <v>164</v>
      </c>
      <c r="AF1268" s="66">
        <v>100152</v>
      </c>
      <c r="AG1268" s="66" t="s">
        <v>66</v>
      </c>
      <c r="AH1268" s="66">
        <v>100</v>
      </c>
      <c r="AI1268" s="66">
        <v>41</v>
      </c>
      <c r="AJ1268" s="66" t="s">
        <v>57</v>
      </c>
      <c r="AK1268" s="66" t="s">
        <v>62</v>
      </c>
      <c r="AL1268" s="66" t="s">
        <v>57</v>
      </c>
      <c r="AM1268" s="66" t="s">
        <v>63</v>
      </c>
      <c r="AN1268" s="63" t="str">
        <f t="shared" si="177"/>
        <v>Ashnola / Riverside*</v>
      </c>
      <c r="AO1268" s="67" t="str">
        <f t="shared" si="178"/>
        <v>FALSE</v>
      </c>
      <c r="AP1268" s="67" t="str">
        <f t="shared" si="179"/>
        <v>FALSE</v>
      </c>
    </row>
    <row r="1269" spans="2:42" x14ac:dyDescent="0.25">
      <c r="B1269" s="174">
        <v>100153</v>
      </c>
      <c r="C1269" s="6" t="str">
        <f t="shared" si="171"/>
        <v>Twin Lakes</v>
      </c>
      <c r="D1269" s="4" t="s">
        <v>57</v>
      </c>
      <c r="E1269" s="5" t="s">
        <v>57</v>
      </c>
      <c r="F1269" s="5" t="s">
        <v>62</v>
      </c>
      <c r="G1269" s="5" t="s">
        <v>2539</v>
      </c>
      <c r="H1269" s="5" t="s">
        <v>2538</v>
      </c>
      <c r="I1269" s="299"/>
      <c r="J1269" s="346"/>
      <c r="K1269" s="346"/>
      <c r="L1269" s="346"/>
      <c r="M1269" s="347"/>
      <c r="N1269" s="1"/>
      <c r="O1269" s="2"/>
      <c r="P1269" s="194"/>
      <c r="Q1269" s="343" t="str">
        <f t="shared" si="172"/>
        <v/>
      </c>
      <c r="R1269" s="210" t="str">
        <f t="shared" si="173"/>
        <v/>
      </c>
      <c r="S1269" s="211" t="str">
        <f t="shared" si="174"/>
        <v/>
      </c>
      <c r="T1269" s="215"/>
      <c r="U1269" s="213">
        <f t="shared" si="175"/>
        <v>0</v>
      </c>
      <c r="V1269" s="217">
        <f t="shared" si="176"/>
        <v>0</v>
      </c>
      <c r="W1269" s="215"/>
      <c r="X1269" s="215"/>
      <c r="Y1269" s="213" t="str">
        <f>IF(AB1269="Y",COUNT(#REF!), "")</f>
        <v/>
      </c>
      <c r="Z1269" s="32"/>
      <c r="AA1269" s="66" t="s">
        <v>2268</v>
      </c>
      <c r="AB1269" s="64" t="s">
        <v>72</v>
      </c>
      <c r="AC1269" s="68">
        <v>49.342021000000003</v>
      </c>
      <c r="AD1269" s="68">
        <v>-119.718643</v>
      </c>
      <c r="AE1269" s="65" t="s">
        <v>2269</v>
      </c>
      <c r="AF1269" s="66">
        <v>100153</v>
      </c>
      <c r="AG1269" s="66" t="s">
        <v>74</v>
      </c>
      <c r="AH1269" s="66">
        <v>331</v>
      </c>
      <c r="AI1269" s="66">
        <v>201</v>
      </c>
      <c r="AJ1269" s="66" t="s">
        <v>57</v>
      </c>
      <c r="AK1269" s="66" t="s">
        <v>62</v>
      </c>
      <c r="AL1269" s="66" t="s">
        <v>57</v>
      </c>
      <c r="AM1269" s="66" t="s">
        <v>63</v>
      </c>
      <c r="AN1269" s="63" t="str">
        <f t="shared" si="177"/>
        <v>Twin Lakes</v>
      </c>
      <c r="AO1269" s="67" t="str">
        <f t="shared" si="178"/>
        <v>FALSE</v>
      </c>
      <c r="AP1269" s="67" t="str">
        <f t="shared" si="179"/>
        <v>FALSE</v>
      </c>
    </row>
    <row r="1270" spans="2:42" x14ac:dyDescent="0.25">
      <c r="B1270" s="174">
        <v>100154</v>
      </c>
      <c r="C1270" s="6" t="str">
        <f t="shared" si="171"/>
        <v>Nursery</v>
      </c>
      <c r="D1270" s="4" t="s">
        <v>62</v>
      </c>
      <c r="E1270" s="5" t="s">
        <v>62</v>
      </c>
      <c r="F1270" s="5" t="s">
        <v>62</v>
      </c>
      <c r="G1270" s="5" t="s">
        <v>2537</v>
      </c>
      <c r="H1270" s="5" t="s">
        <v>2534</v>
      </c>
      <c r="I1270" s="299"/>
      <c r="J1270" s="346"/>
      <c r="K1270" s="346"/>
      <c r="L1270" s="346"/>
      <c r="M1270" s="347"/>
      <c r="N1270" s="1"/>
      <c r="O1270" s="2"/>
      <c r="P1270" s="194"/>
      <c r="Q1270" s="343" t="str">
        <f t="shared" si="172"/>
        <v/>
      </c>
      <c r="R1270" s="210" t="str">
        <f t="shared" si="173"/>
        <v/>
      </c>
      <c r="S1270" s="211" t="str">
        <f t="shared" si="174"/>
        <v/>
      </c>
      <c r="T1270" s="215"/>
      <c r="U1270" s="213">
        <f t="shared" si="175"/>
        <v>0</v>
      </c>
      <c r="V1270" s="217">
        <f t="shared" si="176"/>
        <v>0</v>
      </c>
      <c r="W1270" s="215"/>
      <c r="X1270" s="215"/>
      <c r="Y1270" s="213" t="str">
        <f>IF(AB1270="Y",COUNT(#REF!), "")</f>
        <v/>
      </c>
      <c r="Z1270" s="32"/>
      <c r="AA1270" s="66" t="s">
        <v>1534</v>
      </c>
      <c r="AB1270" s="66" t="s">
        <v>72</v>
      </c>
      <c r="AC1270" s="68">
        <v>49.016666999999998</v>
      </c>
      <c r="AD1270" s="68">
        <v>-118.4</v>
      </c>
      <c r="AE1270" s="65" t="s">
        <v>1535</v>
      </c>
      <c r="AF1270" s="66">
        <v>100154</v>
      </c>
      <c r="AG1270" s="66" t="s">
        <v>74</v>
      </c>
      <c r="AH1270" s="66">
        <v>1280</v>
      </c>
      <c r="AI1270" s="66">
        <v>642</v>
      </c>
      <c r="AJ1270" s="66" t="s">
        <v>62</v>
      </c>
      <c r="AK1270" s="66" t="s">
        <v>57</v>
      </c>
      <c r="AL1270" s="66" t="s">
        <v>57</v>
      </c>
      <c r="AM1270" s="66" t="s">
        <v>63</v>
      </c>
      <c r="AN1270" s="63" t="str">
        <f t="shared" si="177"/>
        <v>Nursery</v>
      </c>
      <c r="AO1270" s="67" t="str">
        <f t="shared" si="178"/>
        <v>FALSE</v>
      </c>
      <c r="AP1270" s="67" t="str">
        <f t="shared" si="179"/>
        <v>FALSE</v>
      </c>
    </row>
    <row r="1271" spans="2:42" x14ac:dyDescent="0.25">
      <c r="B1271" s="174">
        <v>100353</v>
      </c>
      <c r="C1271" s="6" t="str">
        <f t="shared" si="171"/>
        <v>Westham Island</v>
      </c>
      <c r="D1271" s="4" t="s">
        <v>57</v>
      </c>
      <c r="E1271" s="5" t="s">
        <v>62</v>
      </c>
      <c r="F1271" s="5" t="s">
        <v>62</v>
      </c>
      <c r="G1271" s="5" t="s">
        <v>2542</v>
      </c>
      <c r="H1271" s="5" t="s">
        <v>2540</v>
      </c>
      <c r="I1271" s="299"/>
      <c r="J1271" s="346"/>
      <c r="K1271" s="346"/>
      <c r="L1271" s="346"/>
      <c r="M1271" s="347"/>
      <c r="N1271" s="1"/>
      <c r="O1271" s="2"/>
      <c r="P1271" s="194"/>
      <c r="Q1271" s="343" t="str">
        <f t="shared" si="172"/>
        <v/>
      </c>
      <c r="R1271" s="210" t="str">
        <f t="shared" si="173"/>
        <v/>
      </c>
      <c r="S1271" s="211" t="str">
        <f t="shared" si="174"/>
        <v/>
      </c>
      <c r="T1271" s="215"/>
      <c r="U1271" s="213">
        <f t="shared" si="175"/>
        <v>0</v>
      </c>
      <c r="V1271" s="217">
        <f t="shared" si="176"/>
        <v>0</v>
      </c>
      <c r="W1271" s="215"/>
      <c r="X1271" s="215"/>
      <c r="Y1271" s="213" t="str">
        <f>IF(AB1271="Y",COUNT(#REF!), "")</f>
        <v/>
      </c>
      <c r="Z1271" s="32"/>
      <c r="AA1271" s="66" t="s">
        <v>2371</v>
      </c>
      <c r="AB1271" s="64" t="s">
        <v>72</v>
      </c>
      <c r="AC1271" s="68">
        <v>49.090449999999997</v>
      </c>
      <c r="AD1271" s="68">
        <v>-123.16043055999999</v>
      </c>
      <c r="AE1271" s="65" t="s">
        <v>2372</v>
      </c>
      <c r="AF1271" s="66">
        <v>100353</v>
      </c>
      <c r="AG1271" s="66" t="s">
        <v>74</v>
      </c>
      <c r="AH1271" s="66">
        <v>4068</v>
      </c>
      <c r="AI1271" s="66">
        <v>2049</v>
      </c>
      <c r="AJ1271" s="66" t="s">
        <v>62</v>
      </c>
      <c r="AK1271" s="66" t="s">
        <v>57</v>
      </c>
      <c r="AL1271" s="66" t="s">
        <v>62</v>
      </c>
      <c r="AM1271" s="66" t="s">
        <v>63</v>
      </c>
      <c r="AN1271" s="63" t="str">
        <f t="shared" si="177"/>
        <v>Westham Island</v>
      </c>
      <c r="AO1271" s="67" t="str">
        <f t="shared" si="178"/>
        <v>FALSE</v>
      </c>
      <c r="AP1271" s="67" t="str">
        <f t="shared" si="179"/>
        <v>FALSE</v>
      </c>
    </row>
    <row r="1272" spans="2:42" x14ac:dyDescent="0.25">
      <c r="B1272" s="174">
        <v>100359</v>
      </c>
      <c r="C1272" s="6" t="str">
        <f t="shared" si="171"/>
        <v>Aspen Grove</v>
      </c>
      <c r="D1272" s="4" t="s">
        <v>57</v>
      </c>
      <c r="E1272" s="5" t="s">
        <v>57</v>
      </c>
      <c r="F1272" s="5" t="s">
        <v>62</v>
      </c>
      <c r="G1272" s="5" t="s">
        <v>2550</v>
      </c>
      <c r="H1272" s="5" t="s">
        <v>2538</v>
      </c>
      <c r="I1272" s="299"/>
      <c r="J1272" s="346"/>
      <c r="K1272" s="346"/>
      <c r="L1272" s="346"/>
      <c r="M1272" s="347"/>
      <c r="N1272" s="1"/>
      <c r="O1272" s="2"/>
      <c r="P1272" s="194"/>
      <c r="Q1272" s="343" t="str">
        <f t="shared" si="172"/>
        <v/>
      </c>
      <c r="R1272" s="210" t="str">
        <f t="shared" si="173"/>
        <v/>
      </c>
      <c r="S1272" s="211" t="str">
        <f t="shared" si="174"/>
        <v/>
      </c>
      <c r="T1272" s="215"/>
      <c r="U1272" s="213">
        <f t="shared" si="175"/>
        <v>0</v>
      </c>
      <c r="V1272" s="217">
        <f t="shared" si="176"/>
        <v>0</v>
      </c>
      <c r="W1272" s="215"/>
      <c r="X1272" s="215"/>
      <c r="Y1272" s="213" t="str">
        <f>IF(AB1272="Y",COUNT(#REF!), "")</f>
        <v/>
      </c>
      <c r="Z1272" s="32"/>
      <c r="AA1272" s="66" t="s">
        <v>167</v>
      </c>
      <c r="AB1272" s="66" t="s">
        <v>72</v>
      </c>
      <c r="AC1272" s="68">
        <v>49.938427779999998</v>
      </c>
      <c r="AD1272" s="68">
        <v>-120.62920278</v>
      </c>
      <c r="AE1272" s="65" t="s">
        <v>168</v>
      </c>
      <c r="AF1272" s="66">
        <v>100359</v>
      </c>
      <c r="AG1272" s="66" t="s">
        <v>74</v>
      </c>
      <c r="AH1272" s="66">
        <v>6</v>
      </c>
      <c r="AI1272" s="66">
        <v>5</v>
      </c>
      <c r="AJ1272" s="66" t="s">
        <v>57</v>
      </c>
      <c r="AK1272" s="66" t="s">
        <v>62</v>
      </c>
      <c r="AL1272" s="66" t="s">
        <v>57</v>
      </c>
      <c r="AM1272" s="66" t="s">
        <v>63</v>
      </c>
      <c r="AN1272" s="63" t="str">
        <f t="shared" si="177"/>
        <v>Aspen Grove</v>
      </c>
      <c r="AO1272" s="67" t="str">
        <f t="shared" si="178"/>
        <v>FALSE</v>
      </c>
      <c r="AP1272" s="67" t="str">
        <f t="shared" si="179"/>
        <v>FALSE</v>
      </c>
    </row>
    <row r="1273" spans="2:42" x14ac:dyDescent="0.25">
      <c r="B1273" s="174">
        <v>100360</v>
      </c>
      <c r="C1273" s="6" t="str">
        <f t="shared" si="171"/>
        <v>Quilchena*</v>
      </c>
      <c r="D1273" s="4" t="s">
        <v>57</v>
      </c>
      <c r="E1273" s="5" t="s">
        <v>62</v>
      </c>
      <c r="F1273" s="5" t="s">
        <v>62</v>
      </c>
      <c r="G1273" s="5" t="s">
        <v>2550</v>
      </c>
      <c r="H1273" s="5" t="s">
        <v>2538</v>
      </c>
      <c r="I1273" s="299"/>
      <c r="J1273" s="346"/>
      <c r="K1273" s="346"/>
      <c r="L1273" s="346"/>
      <c r="M1273" s="347"/>
      <c r="N1273" s="1"/>
      <c r="O1273" s="2"/>
      <c r="P1273" s="194"/>
      <c r="Q1273" s="343" t="str">
        <f t="shared" si="172"/>
        <v/>
      </c>
      <c r="R1273" s="210" t="str">
        <f t="shared" si="173"/>
        <v/>
      </c>
      <c r="S1273" s="211" t="str">
        <f t="shared" si="174"/>
        <v/>
      </c>
      <c r="T1273" s="215"/>
      <c r="U1273" s="213">
        <f t="shared" si="175"/>
        <v>0</v>
      </c>
      <c r="V1273" s="217">
        <f t="shared" si="176"/>
        <v>0</v>
      </c>
      <c r="W1273" s="215"/>
      <c r="X1273" s="215"/>
      <c r="Y1273" s="213">
        <f>IF(AB1273="Y",COUNT(#REF!), "")</f>
        <v>0</v>
      </c>
      <c r="Z1273" s="32"/>
      <c r="AA1273" s="64" t="s">
        <v>1740</v>
      </c>
      <c r="AB1273" s="64" t="s">
        <v>59</v>
      </c>
      <c r="AC1273" s="65">
        <v>50.166233329999997</v>
      </c>
      <c r="AD1273" s="65">
        <v>-120.49958332999999</v>
      </c>
      <c r="AE1273" s="65" t="s">
        <v>1741</v>
      </c>
      <c r="AF1273" s="64">
        <v>100360</v>
      </c>
      <c r="AG1273" s="64" t="s">
        <v>66</v>
      </c>
      <c r="AH1273" s="64">
        <v>104</v>
      </c>
      <c r="AI1273" s="64">
        <v>106</v>
      </c>
      <c r="AJ1273" s="64" t="s">
        <v>57</v>
      </c>
      <c r="AK1273" s="64" t="s">
        <v>57</v>
      </c>
      <c r="AL1273" s="66" t="s">
        <v>62</v>
      </c>
      <c r="AM1273" s="66" t="s">
        <v>63</v>
      </c>
      <c r="AN1273" s="63" t="str">
        <f t="shared" si="177"/>
        <v>Quilchena*</v>
      </c>
      <c r="AO1273" s="67" t="str">
        <f t="shared" si="178"/>
        <v>FALSE</v>
      </c>
      <c r="AP1273" s="67" t="str">
        <f t="shared" si="179"/>
        <v>FALSE</v>
      </c>
    </row>
    <row r="1274" spans="2:42" x14ac:dyDescent="0.25">
      <c r="B1274" s="174">
        <v>100587</v>
      </c>
      <c r="C1274" s="6" t="str">
        <f t="shared" si="171"/>
        <v>Miller Creek</v>
      </c>
      <c r="D1274" s="4" t="s">
        <v>62</v>
      </c>
      <c r="E1274" s="5" t="s">
        <v>62</v>
      </c>
      <c r="F1274" s="5" t="s">
        <v>57</v>
      </c>
      <c r="G1274" s="5" t="s">
        <v>2566</v>
      </c>
      <c r="H1274" s="5" t="s">
        <v>2564</v>
      </c>
      <c r="I1274" s="299"/>
      <c r="J1274" s="346"/>
      <c r="K1274" s="346"/>
      <c r="L1274" s="346"/>
      <c r="M1274" s="347"/>
      <c r="N1274" s="1"/>
      <c r="O1274" s="2"/>
      <c r="P1274" s="194"/>
      <c r="Q1274" s="343" t="str">
        <f t="shared" si="172"/>
        <v/>
      </c>
      <c r="R1274" s="210" t="str">
        <f t="shared" si="173"/>
        <v/>
      </c>
      <c r="S1274" s="211" t="str">
        <f t="shared" si="174"/>
        <v/>
      </c>
      <c r="T1274" s="215"/>
      <c r="U1274" s="213">
        <f t="shared" si="175"/>
        <v>0</v>
      </c>
      <c r="V1274" s="217">
        <f t="shared" si="176"/>
        <v>0</v>
      </c>
      <c r="W1274" s="215"/>
      <c r="X1274" s="215"/>
      <c r="Y1274" s="213" t="str">
        <f>IF(AB1274="Y",COUNT(#REF!), "")</f>
        <v/>
      </c>
      <c r="Z1274" s="32"/>
      <c r="AA1274" s="66" t="s">
        <v>1380</v>
      </c>
      <c r="AB1274" s="66" t="s">
        <v>72</v>
      </c>
      <c r="AC1274" s="68">
        <v>53.327952000000003</v>
      </c>
      <c r="AD1274" s="68">
        <v>-131.95369500000001</v>
      </c>
      <c r="AE1274" s="65" t="s">
        <v>1381</v>
      </c>
      <c r="AF1274" s="66">
        <v>100587</v>
      </c>
      <c r="AG1274" s="66" t="s">
        <v>74</v>
      </c>
      <c r="AH1274" s="66">
        <v>4</v>
      </c>
      <c r="AI1274" s="66">
        <v>3</v>
      </c>
      <c r="AJ1274" s="66" t="s">
        <v>57</v>
      </c>
      <c r="AK1274" s="66" t="s">
        <v>62</v>
      </c>
      <c r="AL1274" s="66" t="s">
        <v>57</v>
      </c>
      <c r="AM1274" s="66" t="s">
        <v>63</v>
      </c>
      <c r="AN1274" s="63" t="str">
        <f t="shared" si="177"/>
        <v>Miller Creek</v>
      </c>
      <c r="AO1274" s="67" t="str">
        <f t="shared" si="178"/>
        <v>FALSE</v>
      </c>
      <c r="AP1274" s="67" t="str">
        <f t="shared" si="179"/>
        <v>FALSE</v>
      </c>
    </row>
    <row r="1275" spans="2:42" x14ac:dyDescent="0.25">
      <c r="B1275" s="174">
        <v>100588</v>
      </c>
      <c r="C1275" s="6" t="str">
        <f t="shared" si="171"/>
        <v>Tow Hill</v>
      </c>
      <c r="D1275" s="4" t="s">
        <v>62</v>
      </c>
      <c r="E1275" s="5" t="s">
        <v>62</v>
      </c>
      <c r="F1275" s="5" t="s">
        <v>62</v>
      </c>
      <c r="G1275" s="5" t="s">
        <v>2566</v>
      </c>
      <c r="H1275" s="5" t="s">
        <v>2564</v>
      </c>
      <c r="I1275" s="299"/>
      <c r="J1275" s="346"/>
      <c r="K1275" s="346"/>
      <c r="L1275" s="346"/>
      <c r="M1275" s="347"/>
      <c r="N1275" s="1"/>
      <c r="O1275" s="2"/>
      <c r="P1275" s="194"/>
      <c r="Q1275" s="343" t="str">
        <f t="shared" si="172"/>
        <v/>
      </c>
      <c r="R1275" s="210" t="str">
        <f t="shared" si="173"/>
        <v/>
      </c>
      <c r="S1275" s="211" t="str">
        <f t="shared" si="174"/>
        <v/>
      </c>
      <c r="T1275" s="215"/>
      <c r="U1275" s="213">
        <f t="shared" si="175"/>
        <v>0</v>
      </c>
      <c r="V1275" s="217">
        <f t="shared" si="176"/>
        <v>0</v>
      </c>
      <c r="W1275" s="215"/>
      <c r="X1275" s="215"/>
      <c r="Y1275" s="213" t="str">
        <f>IF(AB1275="Y",COUNT(#REF!), "")</f>
        <v/>
      </c>
      <c r="Z1275" s="32"/>
      <c r="AA1275" s="64" t="s">
        <v>2222</v>
      </c>
      <c r="AB1275" s="64" t="s">
        <v>72</v>
      </c>
      <c r="AC1275" s="65">
        <v>54.026145</v>
      </c>
      <c r="AD1275" s="65">
        <v>-132.008433</v>
      </c>
      <c r="AE1275" s="65" t="s">
        <v>2223</v>
      </c>
      <c r="AF1275" s="64">
        <v>100588</v>
      </c>
      <c r="AG1275" s="64" t="s">
        <v>74</v>
      </c>
      <c r="AH1275" s="64">
        <v>12</v>
      </c>
      <c r="AI1275" s="64">
        <v>7</v>
      </c>
      <c r="AJ1275" s="64" t="s">
        <v>57</v>
      </c>
      <c r="AK1275" s="64" t="s">
        <v>62</v>
      </c>
      <c r="AL1275" s="66" t="s">
        <v>62</v>
      </c>
      <c r="AM1275" s="66" t="s">
        <v>63</v>
      </c>
      <c r="AN1275" s="63" t="str">
        <f t="shared" si="177"/>
        <v>Tow Hill</v>
      </c>
      <c r="AO1275" s="67" t="str">
        <f t="shared" si="178"/>
        <v>FALSE</v>
      </c>
      <c r="AP1275" s="67" t="str">
        <f t="shared" si="179"/>
        <v>FALSE</v>
      </c>
    </row>
  </sheetData>
  <sheetProtection algorithmName="SHA-512" hashValue="hLv6iS3T6AxiIR5cSkYPm+o4cgPI/iFcQFphJRK+fRrwvI4AQZFU+swRcQLDcIdHqUj5FCrsJv1hKnGQsT3wUw==" saltValue="FJev67/uTmTFUTEI/rW2VA==" spinCount="100000" sheet="1" sort="0" autoFilter="0"/>
  <mergeCells count="22">
    <mergeCell ref="AO32:AP32"/>
    <mergeCell ref="AJ29:AJ32"/>
    <mergeCell ref="O9:Q9"/>
    <mergeCell ref="O10:Q10"/>
    <mergeCell ref="B29:Q29"/>
    <mergeCell ref="B30:Q30"/>
    <mergeCell ref="B32:H32"/>
    <mergeCell ref="J32:M32"/>
    <mergeCell ref="N32:Q32"/>
    <mergeCell ref="O20:P20"/>
    <mergeCell ref="O21:P21"/>
    <mergeCell ref="B3:P3"/>
    <mergeCell ref="O19:P19"/>
    <mergeCell ref="B2:Q2"/>
    <mergeCell ref="B4:Q6"/>
    <mergeCell ref="B7:M7"/>
    <mergeCell ref="O16:P16"/>
    <mergeCell ref="O13:P13"/>
    <mergeCell ref="O14:P14"/>
    <mergeCell ref="O15:P15"/>
    <mergeCell ref="B9:M27"/>
    <mergeCell ref="N7:Q7"/>
  </mergeCells>
  <phoneticPr fontId="74" type="noConversion"/>
  <conditionalFormatting sqref="Q34:Q1275">
    <cfRule type="expression" dxfId="42" priority="13">
      <formula>$Q34 = "Not Enough Capacity"</formula>
    </cfRule>
    <cfRule type="expression" dxfId="41" priority="14">
      <formula>$Q34 = "Sufficient Capacity"</formula>
    </cfRule>
  </conditionalFormatting>
  <conditionalFormatting sqref="J32 J33:Q33">
    <cfRule type="expression" dxfId="40" priority="11">
      <formula>$O$10="Transport"</formula>
    </cfRule>
  </conditionalFormatting>
  <conditionalFormatting sqref="J34:M1275">
    <cfRule type="expression" dxfId="39" priority="4">
      <formula>$I34="Public Wi-Fi Hotspot"</formula>
    </cfRule>
  </conditionalFormatting>
  <conditionalFormatting sqref="J34:M1275">
    <cfRule type="expression" dxfId="38" priority="2">
      <formula>$I34="Cellular &amp; Wi-Fi Public Hotspot"</formula>
    </cfRule>
    <cfRule type="expression" dxfId="37" priority="3">
      <formula>$I34="Cellular"</formula>
    </cfRule>
  </conditionalFormatting>
  <conditionalFormatting sqref="J34:Q1275">
    <cfRule type="expression" dxfId="36" priority="72">
      <formula>$O$10="Transport"</formula>
    </cfRule>
  </conditionalFormatting>
  <pageMargins left="0.25" right="0.25" top="0.75" bottom="0.75" header="0.3" footer="0.3"/>
  <pageSetup paperSize="17" scale="70" fitToHeight="0" orientation="landscape" r:id="rId1"/>
  <headerFooter>
    <oddFooter>Page &amp;P of &amp;N</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9CC3CB6B-2F61-474B-BEF8-0831C7A95A02}">
          <x14:formula1>
            <xm:f>'Lists-HIdden'!$D$3:$D$6</xm:f>
          </x14:formula1>
          <xm:sqref>K34:K1275</xm:sqref>
        </x14:dataValidation>
        <x14:dataValidation type="list" allowBlank="1" showErrorMessage="1" errorTitle="Error" error="Use the drop-down list" xr:uid="{A99E897C-48D8-43AF-99ED-37D0D3BC04F6}">
          <x14:formula1>
            <xm:f>'Lists-HIdden'!$B$3:$B$4</xm:f>
          </x14:formula1>
          <xm:sqref>I34:I1275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41D68-5F04-4B9F-8AB1-BDD005FB2D7A}">
  <sheetPr>
    <pageSetUpPr fitToPage="1"/>
  </sheetPr>
  <dimension ref="A2:S58"/>
  <sheetViews>
    <sheetView view="pageBreakPreview" zoomScale="80" zoomScaleNormal="80" zoomScaleSheetLayoutView="80" workbookViewId="0">
      <selection activeCell="B29" sqref="B29"/>
    </sheetView>
  </sheetViews>
  <sheetFormatPr defaultColWidth="0" defaultRowHeight="15" x14ac:dyDescent="0.25"/>
  <cols>
    <col min="1" max="1" width="2" style="8" customWidth="1"/>
    <col min="2" max="2" width="39.25" style="8" customWidth="1"/>
    <col min="3" max="3" width="16.75" style="8" customWidth="1"/>
    <col min="4" max="4" width="16.5" style="8" customWidth="1"/>
    <col min="5" max="5" width="22" style="8" bestFit="1" customWidth="1"/>
    <col min="6" max="6" width="23" style="8" bestFit="1" customWidth="1"/>
    <col min="7" max="7" width="24.625" style="8" bestFit="1" customWidth="1"/>
    <col min="8" max="8" width="13.875" style="8" customWidth="1"/>
    <col min="9" max="9" width="17.625" style="8" customWidth="1"/>
    <col min="10" max="10" width="14.25" style="8" customWidth="1"/>
    <col min="11" max="11" width="17.375" style="8" customWidth="1"/>
    <col min="12" max="12" width="13.5" style="8" customWidth="1"/>
    <col min="13" max="13" width="34.25" style="8" customWidth="1"/>
    <col min="14" max="14" width="16.625" style="8" customWidth="1"/>
    <col min="15" max="15" width="20.375" style="8" bestFit="1" customWidth="1"/>
    <col min="16" max="16" width="2" style="8" customWidth="1"/>
    <col min="17" max="19" width="0" style="8" hidden="1" customWidth="1"/>
    <col min="20" max="16384" width="9" style="8" hidden="1"/>
  </cols>
  <sheetData>
    <row r="2" spans="2:15" ht="23.25" x14ac:dyDescent="0.25">
      <c r="B2" s="406" t="s">
        <v>2707</v>
      </c>
      <c r="C2" s="407"/>
      <c r="D2" s="407"/>
      <c r="E2" s="407"/>
      <c r="F2" s="407"/>
      <c r="G2" s="407"/>
      <c r="H2" s="407"/>
      <c r="I2" s="407"/>
      <c r="J2" s="407"/>
      <c r="K2" s="407"/>
      <c r="L2" s="407"/>
      <c r="M2" s="407"/>
      <c r="N2" s="407"/>
      <c r="O2" s="446"/>
    </row>
    <row r="3" spans="2:15" ht="21" x14ac:dyDescent="0.25">
      <c r="B3" s="402" t="s">
        <v>2675</v>
      </c>
      <c r="C3" s="403"/>
      <c r="D3" s="403"/>
      <c r="E3" s="403"/>
      <c r="F3" s="403"/>
      <c r="G3" s="403"/>
      <c r="H3" s="403"/>
      <c r="I3" s="403"/>
      <c r="J3" s="403"/>
      <c r="K3" s="403"/>
      <c r="L3" s="403"/>
      <c r="M3" s="403"/>
      <c r="N3" s="403"/>
      <c r="O3" s="361" t="s">
        <v>2779</v>
      </c>
    </row>
    <row r="4" spans="2:15" x14ac:dyDescent="0.25">
      <c r="B4" s="408" t="s">
        <v>2667</v>
      </c>
      <c r="C4" s="409"/>
      <c r="D4" s="409"/>
      <c r="E4" s="409"/>
      <c r="F4" s="409"/>
      <c r="G4" s="409"/>
      <c r="H4" s="409"/>
      <c r="I4" s="409"/>
      <c r="J4" s="409"/>
      <c r="K4" s="409"/>
      <c r="L4" s="409"/>
      <c r="M4" s="409"/>
      <c r="N4" s="409"/>
      <c r="O4" s="447"/>
    </row>
    <row r="5" spans="2:15" x14ac:dyDescent="0.25">
      <c r="B5" s="408"/>
      <c r="C5" s="409"/>
      <c r="D5" s="409"/>
      <c r="E5" s="409"/>
      <c r="F5" s="409"/>
      <c r="G5" s="409"/>
      <c r="H5" s="409"/>
      <c r="I5" s="409"/>
      <c r="J5" s="409"/>
      <c r="K5" s="409"/>
      <c r="L5" s="409"/>
      <c r="M5" s="409"/>
      <c r="N5" s="409"/>
      <c r="O5" s="447"/>
    </row>
    <row r="6" spans="2:15" x14ac:dyDescent="0.25">
      <c r="B6" s="410"/>
      <c r="C6" s="411"/>
      <c r="D6" s="411"/>
      <c r="E6" s="411"/>
      <c r="F6" s="411"/>
      <c r="G6" s="411"/>
      <c r="H6" s="411"/>
      <c r="I6" s="411"/>
      <c r="J6" s="411"/>
      <c r="K6" s="411"/>
      <c r="L6" s="411"/>
      <c r="M6" s="411"/>
      <c r="N6" s="411"/>
      <c r="O6" s="448"/>
    </row>
    <row r="7" spans="2:15" ht="21" x14ac:dyDescent="0.25">
      <c r="B7" s="412" t="s">
        <v>19</v>
      </c>
      <c r="C7" s="413"/>
      <c r="D7" s="413"/>
      <c r="E7" s="413"/>
      <c r="F7" s="413"/>
      <c r="G7" s="413"/>
      <c r="H7" s="413"/>
      <c r="I7" s="413"/>
      <c r="J7" s="413"/>
      <c r="K7" s="414"/>
      <c r="L7" s="418" t="s">
        <v>20</v>
      </c>
      <c r="M7" s="419"/>
      <c r="N7" s="419"/>
      <c r="O7" s="420"/>
    </row>
    <row r="8" spans="2:15" ht="18" customHeight="1" x14ac:dyDescent="0.25">
      <c r="B8" s="450" t="s">
        <v>2772</v>
      </c>
      <c r="C8" s="451"/>
      <c r="D8" s="451"/>
      <c r="E8" s="451"/>
      <c r="F8" s="451"/>
      <c r="G8" s="451"/>
      <c r="H8" s="451"/>
      <c r="I8" s="451"/>
      <c r="J8" s="451"/>
      <c r="K8" s="452"/>
      <c r="L8" s="41"/>
      <c r="M8" s="41"/>
      <c r="N8" s="41"/>
      <c r="O8" s="42"/>
    </row>
    <row r="9" spans="2:15" ht="15.75" customHeight="1" x14ac:dyDescent="0.25">
      <c r="B9" s="453"/>
      <c r="C9" s="454"/>
      <c r="D9" s="454"/>
      <c r="E9" s="454"/>
      <c r="F9" s="454"/>
      <c r="G9" s="454"/>
      <c r="H9" s="454"/>
      <c r="I9" s="454"/>
      <c r="J9" s="454"/>
      <c r="K9" s="455"/>
      <c r="L9" s="331" t="s">
        <v>6</v>
      </c>
      <c r="M9" s="424" t="str">
        <f>IF(ISBLANK('INSTRUCTIONS - Project Info'!E25), "Auto-Populated from the INSTRUCTIONS Sheet", 'INSTRUCTIONS - Project Info'!E25)</f>
        <v>Auto-Populated from the INSTRUCTIONS Sheet</v>
      </c>
      <c r="N9" s="424"/>
      <c r="O9" s="449"/>
    </row>
    <row r="10" spans="2:15" ht="15.75" x14ac:dyDescent="0.25">
      <c r="B10" s="453"/>
      <c r="C10" s="454"/>
      <c r="D10" s="454"/>
      <c r="E10" s="454"/>
      <c r="F10" s="454"/>
      <c r="G10" s="454"/>
      <c r="H10" s="454"/>
      <c r="I10" s="454"/>
      <c r="J10" s="454"/>
      <c r="K10" s="455"/>
      <c r="L10" s="331" t="s">
        <v>7</v>
      </c>
      <c r="M10" s="424" t="str">
        <f>IF(ISBLANK('INSTRUCTIONS - Project Info'!E27), "Auto-Populated from the INSTRUCTIONS Sheet", 'INSTRUCTIONS - Project Info'!E27)</f>
        <v>Auto-Populated from the INSTRUCTIONS Sheet</v>
      </c>
      <c r="N10" s="424"/>
      <c r="O10" s="449"/>
    </row>
    <row r="11" spans="2:15" ht="15.75" x14ac:dyDescent="0.25">
      <c r="B11" s="453"/>
      <c r="C11" s="454"/>
      <c r="D11" s="454"/>
      <c r="E11" s="454"/>
      <c r="F11" s="454"/>
      <c r="G11" s="454"/>
      <c r="H11" s="454"/>
      <c r="I11" s="454"/>
      <c r="J11" s="454"/>
      <c r="K11" s="455"/>
      <c r="L11" s="331"/>
      <c r="M11" s="45"/>
      <c r="N11" s="45"/>
      <c r="O11" s="199"/>
    </row>
    <row r="12" spans="2:15" ht="15" customHeight="1" x14ac:dyDescent="0.25">
      <c r="B12" s="453"/>
      <c r="C12" s="454"/>
      <c r="D12" s="454"/>
      <c r="E12" s="454"/>
      <c r="F12" s="454"/>
      <c r="G12" s="454"/>
      <c r="H12" s="454"/>
      <c r="I12" s="454"/>
      <c r="J12" s="454"/>
      <c r="K12" s="455"/>
      <c r="L12" s="46"/>
      <c r="M12" s="296" t="s">
        <v>2732</v>
      </c>
      <c r="N12" s="47"/>
      <c r="O12" s="200"/>
    </row>
    <row r="13" spans="2:15" ht="15" customHeight="1" x14ac:dyDescent="0.25">
      <c r="B13" s="453"/>
      <c r="C13" s="454"/>
      <c r="D13" s="454"/>
      <c r="E13" s="454"/>
      <c r="F13" s="454"/>
      <c r="G13" s="454"/>
      <c r="H13" s="454"/>
      <c r="I13" s="454"/>
      <c r="J13" s="454"/>
      <c r="K13" s="455"/>
      <c r="L13" s="43"/>
      <c r="M13" s="404" t="s">
        <v>2621</v>
      </c>
      <c r="N13" s="405"/>
      <c r="O13" s="193">
        <f>COUNTIFS(Table16[Identify Solution for 
Proposed Project 
(use drop-down in each cell)],"*"&amp;"Last-Mile"&amp;"*",Table16[Locale Name],"*")</f>
        <v>0</v>
      </c>
    </row>
    <row r="14" spans="2:15" ht="15" customHeight="1" x14ac:dyDescent="0.25">
      <c r="B14" s="453"/>
      <c r="C14" s="454"/>
      <c r="D14" s="454"/>
      <c r="E14" s="454"/>
      <c r="F14" s="454"/>
      <c r="G14" s="454"/>
      <c r="H14" s="454"/>
      <c r="I14" s="454"/>
      <c r="J14" s="454"/>
      <c r="K14" s="455"/>
      <c r="L14" s="43"/>
      <c r="M14" s="404" t="s">
        <v>24</v>
      </c>
      <c r="N14" s="405"/>
      <c r="O14" s="53">
        <f>SUMIFS(Table16[Number of Households proposed to be served?],Table16[Identify Solution for 
Proposed Project 
(use drop-down in each cell)],"*"&amp;"Last-Mile"&amp;"*",Table16[Locale Name],"*")</f>
        <v>0</v>
      </c>
    </row>
    <row r="15" spans="2:15" ht="15" customHeight="1" x14ac:dyDescent="0.25">
      <c r="B15" s="453"/>
      <c r="C15" s="454"/>
      <c r="D15" s="454"/>
      <c r="E15" s="454"/>
      <c r="F15" s="454"/>
      <c r="G15" s="454"/>
      <c r="H15" s="454"/>
      <c r="I15" s="454"/>
      <c r="J15" s="454"/>
      <c r="K15" s="455"/>
      <c r="L15" s="43"/>
      <c r="M15" s="43"/>
      <c r="N15" s="43"/>
      <c r="O15" s="205"/>
    </row>
    <row r="16" spans="2:15" ht="15" customHeight="1" x14ac:dyDescent="0.25">
      <c r="B16" s="453"/>
      <c r="C16" s="454"/>
      <c r="D16" s="454"/>
      <c r="E16" s="454"/>
      <c r="F16" s="454"/>
      <c r="G16" s="454"/>
      <c r="H16" s="454"/>
      <c r="I16" s="454"/>
      <c r="J16" s="454"/>
      <c r="K16" s="455"/>
      <c r="L16" s="292"/>
      <c r="M16" s="295" t="s">
        <v>2733</v>
      </c>
      <c r="N16" s="363"/>
      <c r="O16" s="202"/>
    </row>
    <row r="17" spans="2:15" ht="15" customHeight="1" x14ac:dyDescent="0.25">
      <c r="B17" s="453"/>
      <c r="C17" s="454"/>
      <c r="D17" s="454"/>
      <c r="E17" s="454"/>
      <c r="F17" s="454"/>
      <c r="G17" s="454"/>
      <c r="H17" s="454"/>
      <c r="I17" s="454"/>
      <c r="J17" s="454"/>
      <c r="K17" s="455"/>
      <c r="L17" s="293"/>
      <c r="M17" s="459" t="s">
        <v>2621</v>
      </c>
      <c r="N17" s="459"/>
      <c r="O17" s="193">
        <f>COUNTIFS(Table16[Identify Solution for 
Proposed Project 
(use drop-down in each cell)],"*"&amp;"Transport"&amp;"*",Table16[Locale Name],"*")</f>
        <v>0</v>
      </c>
    </row>
    <row r="18" spans="2:15" ht="15" customHeight="1" x14ac:dyDescent="0.25">
      <c r="B18" s="453"/>
      <c r="C18" s="454"/>
      <c r="D18" s="454"/>
      <c r="E18" s="454"/>
      <c r="F18" s="454"/>
      <c r="G18" s="454"/>
      <c r="H18" s="454"/>
      <c r="I18" s="454"/>
      <c r="J18" s="454"/>
      <c r="K18" s="455"/>
      <c r="L18" s="58"/>
      <c r="M18" s="435"/>
      <c r="N18" s="435"/>
      <c r="O18" s="202"/>
    </row>
    <row r="19" spans="2:15" ht="15" customHeight="1" x14ac:dyDescent="0.25">
      <c r="B19" s="453"/>
      <c r="C19" s="454"/>
      <c r="D19" s="454"/>
      <c r="E19" s="454"/>
      <c r="F19" s="454"/>
      <c r="G19" s="454"/>
      <c r="H19" s="454"/>
      <c r="I19" s="454"/>
      <c r="J19" s="454"/>
      <c r="K19" s="455"/>
      <c r="L19" s="58"/>
      <c r="M19" s="435"/>
      <c r="N19" s="435"/>
      <c r="O19" s="202"/>
    </row>
    <row r="20" spans="2:15" ht="15" customHeight="1" x14ac:dyDescent="0.25">
      <c r="B20" s="453"/>
      <c r="C20" s="454"/>
      <c r="D20" s="454"/>
      <c r="E20" s="454"/>
      <c r="F20" s="454"/>
      <c r="G20" s="454"/>
      <c r="H20" s="454"/>
      <c r="I20" s="454"/>
      <c r="J20" s="454"/>
      <c r="K20" s="455"/>
      <c r="L20" s="58"/>
      <c r="M20" s="435"/>
      <c r="N20" s="435"/>
      <c r="O20" s="202"/>
    </row>
    <row r="21" spans="2:15" ht="15" customHeight="1" x14ac:dyDescent="0.25">
      <c r="B21" s="453"/>
      <c r="C21" s="454"/>
      <c r="D21" s="454"/>
      <c r="E21" s="454"/>
      <c r="F21" s="454"/>
      <c r="G21" s="454"/>
      <c r="H21" s="454"/>
      <c r="I21" s="454"/>
      <c r="J21" s="454"/>
      <c r="K21" s="455"/>
      <c r="L21" s="43"/>
      <c r="M21" s="43"/>
      <c r="N21" s="43"/>
      <c r="O21" s="44"/>
    </row>
    <row r="22" spans="2:15" ht="15" customHeight="1" x14ac:dyDescent="0.25">
      <c r="B22" s="453"/>
      <c r="C22" s="454"/>
      <c r="D22" s="454"/>
      <c r="E22" s="454"/>
      <c r="F22" s="454"/>
      <c r="G22" s="454"/>
      <c r="H22" s="454"/>
      <c r="I22" s="454"/>
      <c r="J22" s="454"/>
      <c r="K22" s="455"/>
      <c r="L22" s="43"/>
      <c r="M22" s="43"/>
      <c r="N22" s="43"/>
      <c r="O22" s="44"/>
    </row>
    <row r="23" spans="2:15" ht="15.75" customHeight="1" x14ac:dyDescent="0.25">
      <c r="B23" s="456"/>
      <c r="C23" s="457"/>
      <c r="D23" s="457"/>
      <c r="E23" s="457"/>
      <c r="F23" s="457"/>
      <c r="G23" s="457"/>
      <c r="H23" s="457"/>
      <c r="I23" s="457"/>
      <c r="J23" s="457"/>
      <c r="K23" s="458"/>
      <c r="L23" s="59"/>
      <c r="M23" s="59"/>
      <c r="N23" s="59"/>
      <c r="O23" s="203"/>
    </row>
    <row r="24" spans="2:15" ht="21" x14ac:dyDescent="0.25">
      <c r="B24" s="402" t="s">
        <v>2669</v>
      </c>
      <c r="C24" s="403"/>
      <c r="D24" s="403"/>
      <c r="E24" s="403"/>
      <c r="F24" s="403"/>
      <c r="G24" s="403"/>
      <c r="H24" s="403"/>
      <c r="I24" s="403"/>
      <c r="J24" s="403"/>
      <c r="K24" s="403"/>
      <c r="L24" s="403"/>
      <c r="M24" s="403"/>
      <c r="N24" s="403"/>
      <c r="O24" s="436"/>
    </row>
    <row r="25" spans="2:15" x14ac:dyDescent="0.25">
      <c r="B25" s="425"/>
      <c r="C25" s="426"/>
      <c r="D25" s="426"/>
      <c r="E25" s="426"/>
      <c r="F25" s="426"/>
      <c r="G25" s="426"/>
      <c r="H25" s="426"/>
      <c r="I25" s="426"/>
      <c r="J25" s="426"/>
      <c r="K25" s="426"/>
      <c r="L25" s="426"/>
      <c r="M25" s="426"/>
      <c r="N25" s="426"/>
      <c r="O25" s="437"/>
    </row>
    <row r="26" spans="2:15" x14ac:dyDescent="0.25">
      <c r="B26" s="197" t="s">
        <v>28</v>
      </c>
      <c r="C26" s="263" t="s">
        <v>2604</v>
      </c>
      <c r="D26" s="263" t="s">
        <v>2604</v>
      </c>
      <c r="E26" s="263" t="s">
        <v>29</v>
      </c>
      <c r="F26" s="263" t="s">
        <v>29</v>
      </c>
      <c r="G26" s="263" t="s">
        <v>2625</v>
      </c>
      <c r="H26" s="263" t="s">
        <v>2614</v>
      </c>
      <c r="I26" s="263" t="s">
        <v>2614</v>
      </c>
      <c r="J26" s="263" t="s">
        <v>2614</v>
      </c>
      <c r="K26" s="263" t="s">
        <v>2614</v>
      </c>
      <c r="L26" s="263" t="s">
        <v>2614</v>
      </c>
      <c r="M26" s="263" t="s">
        <v>2614</v>
      </c>
      <c r="N26" s="263" t="s">
        <v>2614</v>
      </c>
      <c r="O26" s="206"/>
    </row>
    <row r="27" spans="2:15" x14ac:dyDescent="0.25">
      <c r="B27" s="438" t="s">
        <v>2595</v>
      </c>
      <c r="C27" s="439"/>
      <c r="D27" s="439"/>
      <c r="E27" s="439"/>
      <c r="F27" s="440"/>
      <c r="G27" s="190"/>
      <c r="H27" s="441" t="s">
        <v>2660</v>
      </c>
      <c r="I27" s="442"/>
      <c r="J27" s="442"/>
      <c r="K27" s="442"/>
      <c r="L27" s="443" t="s">
        <v>2616</v>
      </c>
      <c r="M27" s="444"/>
      <c r="N27" s="444"/>
      <c r="O27" s="445"/>
    </row>
    <row r="28" spans="2:15" ht="60" x14ac:dyDescent="0.25">
      <c r="B28" s="183" t="s">
        <v>2619</v>
      </c>
      <c r="C28" s="184" t="s">
        <v>45</v>
      </c>
      <c r="D28" s="189" t="s">
        <v>46</v>
      </c>
      <c r="E28" s="184" t="s">
        <v>2571</v>
      </c>
      <c r="F28" s="184" t="s">
        <v>2572</v>
      </c>
      <c r="G28" s="176" t="s">
        <v>2752</v>
      </c>
      <c r="H28" s="175" t="s">
        <v>36</v>
      </c>
      <c r="I28" s="175" t="s">
        <v>2589</v>
      </c>
      <c r="J28" s="175" t="s">
        <v>2731</v>
      </c>
      <c r="K28" s="177" t="s">
        <v>2624</v>
      </c>
      <c r="L28" s="186" t="s">
        <v>2590</v>
      </c>
      <c r="M28" s="187" t="s">
        <v>2666</v>
      </c>
      <c r="N28" s="187" t="s">
        <v>2665</v>
      </c>
      <c r="O28" s="178" t="s">
        <v>37</v>
      </c>
    </row>
    <row r="29" spans="2:15" x14ac:dyDescent="0.25">
      <c r="B29" s="341"/>
      <c r="C29" s="342"/>
      <c r="D29" s="342"/>
      <c r="E29" s="342"/>
      <c r="F29" s="342"/>
      <c r="G29" s="351"/>
      <c r="H29" s="348"/>
      <c r="I29" s="349"/>
      <c r="J29" s="348"/>
      <c r="K29" s="350"/>
      <c r="L29" s="352"/>
      <c r="M29" s="353"/>
      <c r="N29" s="354"/>
      <c r="O29"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0" spans="2:15" x14ac:dyDescent="0.25">
      <c r="B30" s="341"/>
      <c r="C30" s="342"/>
      <c r="D30" s="342"/>
      <c r="E30" s="342"/>
      <c r="F30" s="342"/>
      <c r="G30" s="351"/>
      <c r="H30" s="348"/>
      <c r="I30" s="349"/>
      <c r="J30" s="348"/>
      <c r="K30" s="350"/>
      <c r="L30" s="352"/>
      <c r="M30" s="353"/>
      <c r="N30" s="354"/>
      <c r="O30"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1" spans="2:15" x14ac:dyDescent="0.25">
      <c r="B31" s="341"/>
      <c r="C31" s="342"/>
      <c r="D31" s="342"/>
      <c r="E31" s="342"/>
      <c r="F31" s="342"/>
      <c r="G31" s="351"/>
      <c r="H31" s="348"/>
      <c r="I31" s="349"/>
      <c r="J31" s="348"/>
      <c r="K31" s="350"/>
      <c r="L31" s="352"/>
      <c r="M31" s="353"/>
      <c r="N31" s="354"/>
      <c r="O31"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2" spans="2:15" x14ac:dyDescent="0.25">
      <c r="B32" s="341"/>
      <c r="C32" s="342"/>
      <c r="D32" s="342"/>
      <c r="E32" s="342"/>
      <c r="F32" s="342"/>
      <c r="G32" s="351"/>
      <c r="H32" s="348"/>
      <c r="I32" s="349"/>
      <c r="J32" s="348"/>
      <c r="K32" s="350"/>
      <c r="L32" s="352"/>
      <c r="M32" s="353"/>
      <c r="N32" s="354"/>
      <c r="O32"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3" spans="2:15" x14ac:dyDescent="0.25">
      <c r="B33" s="341"/>
      <c r="C33" s="342"/>
      <c r="D33" s="342"/>
      <c r="E33" s="342"/>
      <c r="F33" s="342"/>
      <c r="G33" s="351"/>
      <c r="H33" s="348"/>
      <c r="I33" s="349"/>
      <c r="J33" s="348"/>
      <c r="K33" s="350"/>
      <c r="L33" s="352"/>
      <c r="M33" s="353"/>
      <c r="N33" s="354"/>
      <c r="O33"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4" spans="2:15" x14ac:dyDescent="0.25">
      <c r="B34" s="341"/>
      <c r="C34" s="342"/>
      <c r="D34" s="342"/>
      <c r="E34" s="342"/>
      <c r="F34" s="342"/>
      <c r="G34" s="351"/>
      <c r="H34" s="348"/>
      <c r="I34" s="349"/>
      <c r="J34" s="348"/>
      <c r="K34" s="350"/>
      <c r="L34" s="352"/>
      <c r="M34" s="353"/>
      <c r="N34" s="354"/>
      <c r="O34"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5" spans="2:15" x14ac:dyDescent="0.25">
      <c r="B35" s="341"/>
      <c r="C35" s="342"/>
      <c r="D35" s="342"/>
      <c r="E35" s="342"/>
      <c r="F35" s="342"/>
      <c r="G35" s="351"/>
      <c r="H35" s="348"/>
      <c r="I35" s="349"/>
      <c r="J35" s="348"/>
      <c r="K35" s="350"/>
      <c r="L35" s="352"/>
      <c r="M35" s="353"/>
      <c r="N35" s="354"/>
      <c r="O35"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6" spans="2:15" x14ac:dyDescent="0.25">
      <c r="B36" s="341"/>
      <c r="C36" s="342"/>
      <c r="D36" s="342"/>
      <c r="E36" s="342"/>
      <c r="F36" s="342"/>
      <c r="G36" s="351"/>
      <c r="H36" s="348"/>
      <c r="I36" s="349"/>
      <c r="J36" s="348"/>
      <c r="K36" s="350"/>
      <c r="L36" s="352"/>
      <c r="M36" s="353"/>
      <c r="N36" s="354"/>
      <c r="O36"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7" spans="2:15" x14ac:dyDescent="0.25">
      <c r="B37" s="341"/>
      <c r="C37" s="342"/>
      <c r="D37" s="342"/>
      <c r="E37" s="342"/>
      <c r="F37" s="342"/>
      <c r="G37" s="351"/>
      <c r="H37" s="348"/>
      <c r="I37" s="349"/>
      <c r="J37" s="348"/>
      <c r="K37" s="350"/>
      <c r="L37" s="352"/>
      <c r="M37" s="353"/>
      <c r="N37" s="354"/>
      <c r="O37"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8" spans="2:15" x14ac:dyDescent="0.25">
      <c r="B38" s="341"/>
      <c r="C38" s="342"/>
      <c r="D38" s="342"/>
      <c r="E38" s="342"/>
      <c r="F38" s="342"/>
      <c r="G38" s="351"/>
      <c r="H38" s="348"/>
      <c r="I38" s="349"/>
      <c r="J38" s="348"/>
      <c r="K38" s="350"/>
      <c r="L38" s="352"/>
      <c r="M38" s="353"/>
      <c r="N38" s="354"/>
      <c r="O38"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39" spans="2:15" x14ac:dyDescent="0.25">
      <c r="B39" s="341"/>
      <c r="C39" s="342"/>
      <c r="D39" s="342"/>
      <c r="E39" s="342"/>
      <c r="F39" s="342"/>
      <c r="G39" s="351"/>
      <c r="H39" s="348"/>
      <c r="I39" s="349"/>
      <c r="J39" s="348"/>
      <c r="K39" s="350"/>
      <c r="L39" s="352"/>
      <c r="M39" s="353"/>
      <c r="N39" s="354"/>
      <c r="O39"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0" spans="2:15" x14ac:dyDescent="0.25">
      <c r="B40" s="341"/>
      <c r="C40" s="342"/>
      <c r="D40" s="342"/>
      <c r="E40" s="342"/>
      <c r="F40" s="342"/>
      <c r="G40" s="351"/>
      <c r="H40" s="348"/>
      <c r="I40" s="349"/>
      <c r="J40" s="348"/>
      <c r="K40" s="350"/>
      <c r="L40" s="352"/>
      <c r="M40" s="353"/>
      <c r="N40" s="354"/>
      <c r="O40"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1" spans="2:15" x14ac:dyDescent="0.25">
      <c r="B41" s="341"/>
      <c r="C41" s="342"/>
      <c r="D41" s="342"/>
      <c r="E41" s="342"/>
      <c r="F41" s="342"/>
      <c r="G41" s="351"/>
      <c r="H41" s="348"/>
      <c r="I41" s="349"/>
      <c r="J41" s="348"/>
      <c r="K41" s="350"/>
      <c r="L41" s="352"/>
      <c r="M41" s="353"/>
      <c r="N41" s="354"/>
      <c r="O41"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2" spans="2:15" x14ac:dyDescent="0.25">
      <c r="B42" s="341"/>
      <c r="C42" s="342"/>
      <c r="D42" s="342"/>
      <c r="E42" s="342"/>
      <c r="F42" s="342"/>
      <c r="G42" s="351"/>
      <c r="H42" s="348"/>
      <c r="I42" s="349"/>
      <c r="J42" s="348"/>
      <c r="K42" s="350"/>
      <c r="L42" s="352"/>
      <c r="M42" s="353"/>
      <c r="N42" s="354"/>
      <c r="O42"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3" spans="2:15" x14ac:dyDescent="0.25">
      <c r="B43" s="341"/>
      <c r="C43" s="342"/>
      <c r="D43" s="342"/>
      <c r="E43" s="342"/>
      <c r="F43" s="342"/>
      <c r="G43" s="351"/>
      <c r="H43" s="348"/>
      <c r="I43" s="349"/>
      <c r="J43" s="348"/>
      <c r="K43" s="350"/>
      <c r="L43" s="352"/>
      <c r="M43" s="353"/>
      <c r="N43" s="354"/>
      <c r="O43"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4" spans="2:15" x14ac:dyDescent="0.25">
      <c r="B44" s="341"/>
      <c r="C44" s="342"/>
      <c r="D44" s="342"/>
      <c r="E44" s="342"/>
      <c r="F44" s="342"/>
      <c r="G44" s="351"/>
      <c r="H44" s="348"/>
      <c r="I44" s="349"/>
      <c r="J44" s="348"/>
      <c r="K44" s="350"/>
      <c r="L44" s="352"/>
      <c r="M44" s="353"/>
      <c r="N44" s="354"/>
      <c r="O44"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5" spans="2:15" x14ac:dyDescent="0.25">
      <c r="B45" s="341"/>
      <c r="C45" s="342"/>
      <c r="D45" s="342"/>
      <c r="E45" s="342"/>
      <c r="F45" s="342"/>
      <c r="G45" s="351"/>
      <c r="H45" s="348"/>
      <c r="I45" s="349"/>
      <c r="J45" s="348"/>
      <c r="K45" s="350"/>
      <c r="L45" s="352"/>
      <c r="M45" s="353"/>
      <c r="N45" s="354"/>
      <c r="O45"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6" spans="2:15" x14ac:dyDescent="0.25">
      <c r="B46" s="341"/>
      <c r="C46" s="342"/>
      <c r="D46" s="342"/>
      <c r="E46" s="342"/>
      <c r="F46" s="342"/>
      <c r="G46" s="351"/>
      <c r="H46" s="348"/>
      <c r="I46" s="349"/>
      <c r="J46" s="348"/>
      <c r="K46" s="350"/>
      <c r="L46" s="352"/>
      <c r="M46" s="353"/>
      <c r="N46" s="354"/>
      <c r="O46"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7" spans="2:15" x14ac:dyDescent="0.25">
      <c r="B47" s="341"/>
      <c r="C47" s="342"/>
      <c r="D47" s="342"/>
      <c r="E47" s="342"/>
      <c r="F47" s="342"/>
      <c r="G47" s="351"/>
      <c r="H47" s="348"/>
      <c r="I47" s="349"/>
      <c r="J47" s="348"/>
      <c r="K47" s="350"/>
      <c r="L47" s="352"/>
      <c r="M47" s="353"/>
      <c r="N47" s="354"/>
      <c r="O47"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8" spans="2:15" x14ac:dyDescent="0.25">
      <c r="B48" s="341"/>
      <c r="C48" s="342"/>
      <c r="D48" s="342"/>
      <c r="E48" s="342"/>
      <c r="F48" s="342"/>
      <c r="G48" s="351"/>
      <c r="H48" s="348"/>
      <c r="I48" s="349"/>
      <c r="J48" s="348"/>
      <c r="K48" s="350"/>
      <c r="L48" s="352"/>
      <c r="M48" s="353"/>
      <c r="N48" s="354"/>
      <c r="O48"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49" spans="2:15" x14ac:dyDescent="0.25">
      <c r="B49" s="341"/>
      <c r="C49" s="342"/>
      <c r="D49" s="342"/>
      <c r="E49" s="342"/>
      <c r="F49" s="342"/>
      <c r="G49" s="351"/>
      <c r="H49" s="348"/>
      <c r="I49" s="349"/>
      <c r="J49" s="348"/>
      <c r="K49" s="350"/>
      <c r="L49" s="352"/>
      <c r="M49" s="353"/>
      <c r="N49" s="354"/>
      <c r="O49"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0" spans="2:15" x14ac:dyDescent="0.25">
      <c r="B50" s="341"/>
      <c r="C50" s="342"/>
      <c r="D50" s="342"/>
      <c r="E50" s="342"/>
      <c r="F50" s="342"/>
      <c r="G50" s="351"/>
      <c r="H50" s="348"/>
      <c r="I50" s="349"/>
      <c r="J50" s="348"/>
      <c r="K50" s="350"/>
      <c r="L50" s="352"/>
      <c r="M50" s="353"/>
      <c r="N50" s="354"/>
      <c r="O50"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1" spans="2:15" x14ac:dyDescent="0.25">
      <c r="B51" s="341"/>
      <c r="C51" s="342"/>
      <c r="D51" s="342"/>
      <c r="E51" s="342"/>
      <c r="F51" s="342"/>
      <c r="G51" s="351"/>
      <c r="H51" s="348"/>
      <c r="I51" s="349"/>
      <c r="J51" s="348"/>
      <c r="K51" s="350"/>
      <c r="L51" s="352"/>
      <c r="M51" s="353"/>
      <c r="N51" s="354"/>
      <c r="O51"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2" spans="2:15" x14ac:dyDescent="0.25">
      <c r="B52" s="341"/>
      <c r="C52" s="342"/>
      <c r="D52" s="342"/>
      <c r="E52" s="342"/>
      <c r="F52" s="342"/>
      <c r="G52" s="351"/>
      <c r="H52" s="348"/>
      <c r="I52" s="349"/>
      <c r="J52" s="348"/>
      <c r="K52" s="350"/>
      <c r="L52" s="352"/>
      <c r="M52" s="353"/>
      <c r="N52" s="354"/>
      <c r="O52"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3" spans="2:15" x14ac:dyDescent="0.25">
      <c r="B53" s="341"/>
      <c r="C53" s="342"/>
      <c r="D53" s="342"/>
      <c r="E53" s="342"/>
      <c r="F53" s="342"/>
      <c r="G53" s="351"/>
      <c r="H53" s="348"/>
      <c r="I53" s="349"/>
      <c r="J53" s="348"/>
      <c r="K53" s="350"/>
      <c r="L53" s="352"/>
      <c r="M53" s="353"/>
      <c r="N53" s="354"/>
      <c r="O53"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4" spans="2:15" x14ac:dyDescent="0.25">
      <c r="B54" s="341"/>
      <c r="C54" s="342"/>
      <c r="D54" s="342"/>
      <c r="E54" s="342"/>
      <c r="F54" s="342"/>
      <c r="G54" s="351"/>
      <c r="H54" s="348"/>
      <c r="I54" s="349"/>
      <c r="J54" s="348"/>
      <c r="K54" s="350"/>
      <c r="L54" s="352"/>
      <c r="M54" s="353"/>
      <c r="N54" s="354"/>
      <c r="O54"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5" spans="2:15" x14ac:dyDescent="0.25">
      <c r="B55" s="341"/>
      <c r="C55" s="342"/>
      <c r="D55" s="342"/>
      <c r="E55" s="342"/>
      <c r="F55" s="342"/>
      <c r="G55" s="351"/>
      <c r="H55" s="348"/>
      <c r="I55" s="349"/>
      <c r="J55" s="348"/>
      <c r="K55" s="350"/>
      <c r="L55" s="352"/>
      <c r="M55" s="353"/>
      <c r="N55" s="354"/>
      <c r="O55" s="345"/>
    </row>
    <row r="56" spans="2:15" x14ac:dyDescent="0.25">
      <c r="B56" s="341"/>
      <c r="C56" s="342"/>
      <c r="D56" s="342"/>
      <c r="E56" s="342"/>
      <c r="F56" s="342"/>
      <c r="G56" s="351"/>
      <c r="H56" s="348"/>
      <c r="I56" s="349"/>
      <c r="J56" s="348"/>
      <c r="K56" s="350"/>
      <c r="L56" s="352"/>
      <c r="M56" s="353"/>
      <c r="N56" s="354"/>
      <c r="O56"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7" spans="2:15" x14ac:dyDescent="0.25">
      <c r="B57" s="341"/>
      <c r="C57" s="342"/>
      <c r="D57" s="342"/>
      <c r="E57" s="342"/>
      <c r="F57" s="342"/>
      <c r="G57" s="351"/>
      <c r="H57" s="348"/>
      <c r="I57" s="349"/>
      <c r="J57" s="348"/>
      <c r="K57" s="350"/>
      <c r="L57" s="352"/>
      <c r="M57" s="353"/>
      <c r="N57" s="354"/>
      <c r="O57"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row r="58" spans="2:15" x14ac:dyDescent="0.25">
      <c r="B58" s="341"/>
      <c r="C58" s="342"/>
      <c r="D58" s="342"/>
      <c r="E58" s="342"/>
      <c r="F58" s="342"/>
      <c r="G58" s="351"/>
      <c r="H58" s="348"/>
      <c r="I58" s="349"/>
      <c r="J58" s="348"/>
      <c r="K58" s="350"/>
      <c r="L58" s="352"/>
      <c r="M58" s="353"/>
      <c r="N58" s="354"/>
      <c r="O58" s="344" t="str">
        <f>IF(Table16[[#This Row],[Proposed Broadband Solution
(use drop-down in each cell)]]="","",
IF(Table16[[#This Row],[Speeds proposed for households
(Mbps)]]="Other","N/A",
IF(((Table16[[#This Row],[Number of Households proposed to be served?]]*
IF(Table16[[#This Row],[Proposed Broadband Solution
(use drop-down in each cell)]]="Minimum 50/10",50,25))/Table16[[#This Row],[Contention Ratio1 
(X:1) - enter value
for only X below]])
&lt;=Table16[[#This Row],[Existing Transport Capacity 
(Mbps)]],"Sufficient Capacity",
IF(((Table16[[#This Row],[Number of Households proposed to be served?]]*
IF(Table16[[#This Row],[Speeds proposed for households
(Mbps)]]="Minimum 50/10",50,25))/Table16[[#This Row],[Contention Ratio1 
(X:1) - enter value
for only X below]])
&gt;Table16[[#This Row],[Existing Transport Capacity 
(Mbps)]],"Not Enough Capacity","Error"))))</f>
        <v/>
      </c>
    </row>
  </sheetData>
  <sheetProtection algorithmName="SHA-512" hashValue="AQ4kqURHtrq0x+coVcWkdekVL5aZLVkaF2+RNsCcRcbS5YCQGDDiZKlEf2xxYMFy5PqpoZGY0oOoogqCJ+SuCQ==" saltValue="7IiU+qqGZXJzMkVwM/gYJw==" spinCount="100000" sheet="1" insertRows="0" sort="0" autoFilter="0"/>
  <mergeCells count="19">
    <mergeCell ref="B2:O2"/>
    <mergeCell ref="B4:O6"/>
    <mergeCell ref="B7:K7"/>
    <mergeCell ref="M9:O9"/>
    <mergeCell ref="B3:N3"/>
    <mergeCell ref="L7:O7"/>
    <mergeCell ref="B8:K23"/>
    <mergeCell ref="M10:O10"/>
    <mergeCell ref="M17:N17"/>
    <mergeCell ref="M18:N18"/>
    <mergeCell ref="M19:N19"/>
    <mergeCell ref="M20:N20"/>
    <mergeCell ref="M13:N13"/>
    <mergeCell ref="M14:N14"/>
    <mergeCell ref="B24:O24"/>
    <mergeCell ref="B25:O25"/>
    <mergeCell ref="B27:F27"/>
    <mergeCell ref="H27:K27"/>
    <mergeCell ref="L27:O27"/>
  </mergeCells>
  <conditionalFormatting sqref="H27 H28:M28 O28">
    <cfRule type="expression" dxfId="35" priority="7">
      <formula>$M$10="Transport"</formula>
    </cfRule>
  </conditionalFormatting>
  <conditionalFormatting sqref="H29:K58">
    <cfRule type="expression" dxfId="34" priority="4">
      <formula>$G29="Cellular &amp; Public Wi-Fi Hotspot"</formula>
    </cfRule>
    <cfRule type="expression" dxfId="33" priority="6">
      <formula>$G29="Cellular"</formula>
    </cfRule>
  </conditionalFormatting>
  <conditionalFormatting sqref="H29:K58">
    <cfRule type="expression" dxfId="32" priority="5">
      <formula>$G29="Public Wi-Fi Hotspot"</formula>
    </cfRule>
  </conditionalFormatting>
  <conditionalFormatting sqref="O29:O58">
    <cfRule type="containsText" dxfId="31" priority="2" operator="containsText" text="Not">
      <formula>NOT(ISERROR(SEARCH("Not",O29)))</formula>
    </cfRule>
  </conditionalFormatting>
  <conditionalFormatting sqref="N28">
    <cfRule type="expression" dxfId="30" priority="1">
      <formula>$N$10="Transport"</formula>
    </cfRule>
  </conditionalFormatting>
  <pageMargins left="0.25" right="0.25" top="0.75" bottom="0.75" header="0.3" footer="0.3"/>
  <pageSetup paperSize="17" scale="71" fitToHeight="0"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848B89C7-4AAA-4BDF-9996-5774526CE075}">
          <x14:formula1>
            <xm:f>'Lists-HIdden'!$I$3:$I$31</xm:f>
          </x14:formula1>
          <xm:sqref>E29:E58</xm:sqref>
        </x14:dataValidation>
        <x14:dataValidation type="list" allowBlank="1" showInputMessage="1" showErrorMessage="1" xr:uid="{84C94DEF-B325-4E62-879C-CD548EA6649D}">
          <x14:formula1>
            <xm:f>'Lists-HIdden'!$K$3:$K$9</xm:f>
          </x14:formula1>
          <xm:sqref>F29:F58</xm:sqref>
        </x14:dataValidation>
        <x14:dataValidation type="list" allowBlank="1" showInputMessage="1" showErrorMessage="1" xr:uid="{4D998BDA-B911-445C-9D49-0E13D6F8BED7}">
          <x14:formula1>
            <xm:f>'Lists-HIdden'!$D$3:$D$6</xm:f>
          </x14:formula1>
          <xm:sqref>I29:I58</xm:sqref>
        </x14:dataValidation>
        <x14:dataValidation type="list" allowBlank="1" showInputMessage="1" showErrorMessage="1" xr:uid="{2D03FB52-218E-43FF-818D-07AF3EAB0E63}">
          <x14:formula1>
            <xm:f>'Lists-HIdden'!$B$3:$B$4</xm:f>
          </x14:formula1>
          <xm:sqref>G29:G58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C31C-C6A1-4937-B9A8-57EB2011864C}">
  <sheetPr>
    <pageSetUpPr fitToPage="1"/>
  </sheetPr>
  <dimension ref="A1:S151"/>
  <sheetViews>
    <sheetView zoomScale="85" zoomScaleNormal="85" zoomScaleSheetLayoutView="80" workbookViewId="0">
      <selection activeCell="D30" sqref="D30"/>
    </sheetView>
  </sheetViews>
  <sheetFormatPr defaultColWidth="0" defaultRowHeight="15" zeroHeight="1" x14ac:dyDescent="0.25"/>
  <cols>
    <col min="1" max="1" width="2.25" style="74" customWidth="1"/>
    <col min="2" max="2" width="23.25" style="74" customWidth="1"/>
    <col min="3" max="3" width="21.25" style="74" customWidth="1"/>
    <col min="4" max="4" width="20.875" style="74" customWidth="1"/>
    <col min="5" max="8" width="20.75" style="74" customWidth="1"/>
    <col min="9" max="9" width="22.375" style="74" bestFit="1" customWidth="1"/>
    <col min="10" max="10" width="2.25" style="74" customWidth="1"/>
    <col min="11" max="19" width="0" style="74" hidden="1" customWidth="1"/>
    <col min="20" max="16384" width="9" style="74" hidden="1"/>
  </cols>
  <sheetData>
    <row r="1" spans="2:19" x14ac:dyDescent="0.25"/>
    <row r="2" spans="2:19" ht="36" customHeight="1" x14ac:dyDescent="0.25">
      <c r="B2" s="494" t="s">
        <v>2707</v>
      </c>
      <c r="C2" s="495"/>
      <c r="D2" s="495"/>
      <c r="E2" s="495"/>
      <c r="F2" s="495"/>
      <c r="G2" s="495"/>
      <c r="H2" s="495"/>
      <c r="I2" s="496"/>
      <c r="J2" s="21"/>
      <c r="K2" s="21"/>
      <c r="L2" s="21"/>
      <c r="M2" s="21"/>
      <c r="N2" s="21"/>
      <c r="O2" s="21"/>
      <c r="P2" s="21"/>
      <c r="Q2" s="21"/>
      <c r="R2" s="21"/>
      <c r="S2" s="21"/>
    </row>
    <row r="3" spans="2:19" ht="21" x14ac:dyDescent="0.25">
      <c r="B3" s="497" t="s">
        <v>2490</v>
      </c>
      <c r="C3" s="498"/>
      <c r="D3" s="498"/>
      <c r="E3" s="498"/>
      <c r="F3" s="498"/>
      <c r="G3" s="498"/>
      <c r="H3" s="498"/>
      <c r="I3" s="207" t="s">
        <v>2779</v>
      </c>
      <c r="J3" s="21"/>
      <c r="K3" s="21"/>
      <c r="L3" s="21"/>
      <c r="M3" s="21"/>
      <c r="N3" s="21"/>
      <c r="O3" s="21"/>
      <c r="P3" s="21"/>
      <c r="Q3" s="21"/>
      <c r="R3" s="21"/>
      <c r="S3" s="21"/>
    </row>
    <row r="4" spans="2:19" x14ac:dyDescent="0.25">
      <c r="B4" s="499" t="s">
        <v>2775</v>
      </c>
      <c r="C4" s="500"/>
      <c r="D4" s="500"/>
      <c r="E4" s="500"/>
      <c r="F4" s="500"/>
      <c r="G4" s="500"/>
      <c r="H4" s="500"/>
      <c r="I4" s="501"/>
      <c r="J4" s="21"/>
      <c r="K4" s="21"/>
      <c r="L4" s="21"/>
      <c r="M4" s="21"/>
      <c r="N4" s="21"/>
      <c r="O4" s="21"/>
      <c r="P4" s="21"/>
      <c r="Q4" s="21"/>
      <c r="R4" s="21"/>
      <c r="S4" s="21"/>
    </row>
    <row r="5" spans="2:19" x14ac:dyDescent="0.25">
      <c r="B5" s="502"/>
      <c r="C5" s="503"/>
      <c r="D5" s="503"/>
      <c r="E5" s="503"/>
      <c r="F5" s="503"/>
      <c r="G5" s="503"/>
      <c r="H5" s="503"/>
      <c r="I5" s="504"/>
      <c r="J5" s="21"/>
      <c r="K5" s="21"/>
      <c r="L5" s="21"/>
      <c r="M5" s="21"/>
      <c r="N5" s="21"/>
      <c r="O5" s="21"/>
      <c r="P5" s="21"/>
      <c r="Q5" s="21"/>
      <c r="R5" s="21"/>
      <c r="S5" s="21"/>
    </row>
    <row r="6" spans="2:19" x14ac:dyDescent="0.25">
      <c r="B6" s="505"/>
      <c r="C6" s="506"/>
      <c r="D6" s="506"/>
      <c r="E6" s="506"/>
      <c r="F6" s="506"/>
      <c r="G6" s="506"/>
      <c r="H6" s="506"/>
      <c r="I6" s="507"/>
      <c r="J6" s="21"/>
      <c r="K6" s="21"/>
      <c r="L6" s="21"/>
      <c r="M6" s="21"/>
      <c r="N6" s="21"/>
      <c r="O6" s="21"/>
      <c r="P6" s="21"/>
      <c r="Q6" s="21"/>
      <c r="R6" s="21"/>
      <c r="S6" s="21"/>
    </row>
    <row r="7" spans="2:19" ht="21" customHeight="1" x14ac:dyDescent="0.25">
      <c r="B7" s="75"/>
      <c r="C7" s="76" t="s">
        <v>19</v>
      </c>
      <c r="D7" s="77"/>
      <c r="E7" s="400" t="s">
        <v>2491</v>
      </c>
      <c r="F7" s="401"/>
      <c r="G7" s="401"/>
      <c r="H7" s="401"/>
      <c r="I7" s="478"/>
      <c r="J7" s="78"/>
      <c r="K7" s="78"/>
      <c r="L7" s="21"/>
      <c r="M7" s="21"/>
      <c r="N7" s="21"/>
      <c r="O7" s="21"/>
      <c r="P7" s="21"/>
      <c r="Q7" s="21"/>
      <c r="R7" s="21"/>
      <c r="S7" s="21"/>
    </row>
    <row r="8" spans="2:19" x14ac:dyDescent="0.25">
      <c r="B8" s="79"/>
      <c r="C8" s="80"/>
      <c r="D8" s="81"/>
      <c r="E8" s="80"/>
      <c r="F8" s="80"/>
      <c r="G8" s="80"/>
      <c r="H8" s="80"/>
      <c r="I8" s="81"/>
      <c r="J8" s="78"/>
      <c r="K8" s="78"/>
      <c r="L8" s="21"/>
      <c r="M8" s="21"/>
      <c r="N8" s="21"/>
      <c r="O8" s="21"/>
      <c r="P8" s="21"/>
      <c r="Q8" s="21"/>
      <c r="R8" s="21"/>
      <c r="S8" s="21"/>
    </row>
    <row r="9" spans="2:19" ht="15.75" x14ac:dyDescent="0.25">
      <c r="B9" s="510" t="s">
        <v>2774</v>
      </c>
      <c r="C9" s="511"/>
      <c r="D9" s="512"/>
      <c r="E9" s="82" t="s">
        <v>6</v>
      </c>
      <c r="F9" s="508" t="str">
        <f>IF(ISBLANK('INSTRUCTIONS - Project Info'!E25), "Auto-Populated from the INSTRUCTIONS Sheet", 'INSTRUCTIONS - Project Info'!E25)</f>
        <v>Auto-Populated from the INSTRUCTIONS Sheet</v>
      </c>
      <c r="G9" s="508"/>
      <c r="H9" s="508"/>
      <c r="I9" s="509"/>
      <c r="J9" s="78"/>
      <c r="K9" s="78"/>
      <c r="L9" s="21"/>
      <c r="M9" s="21"/>
      <c r="N9" s="21"/>
      <c r="O9" s="21"/>
      <c r="P9" s="21"/>
      <c r="Q9" s="21"/>
      <c r="R9" s="21"/>
      <c r="S9" s="21"/>
    </row>
    <row r="10" spans="2:19" ht="15.75" x14ac:dyDescent="0.25">
      <c r="B10" s="510"/>
      <c r="C10" s="511"/>
      <c r="D10" s="512"/>
      <c r="E10" s="82" t="s">
        <v>7</v>
      </c>
      <c r="F10" s="508" t="str">
        <f>IF(ISBLANK('INSTRUCTIONS - Project Info'!E27), "Auto-Populated from the INSTRUCTIONS Sheet", 'INSTRUCTIONS - Project Info'!E27)</f>
        <v>Auto-Populated from the INSTRUCTIONS Sheet</v>
      </c>
      <c r="G10" s="508"/>
      <c r="H10" s="83"/>
      <c r="I10" s="84"/>
      <c r="J10" s="78"/>
      <c r="K10" s="78"/>
      <c r="L10" s="21"/>
      <c r="M10" s="21"/>
      <c r="N10" s="21"/>
      <c r="O10" s="21"/>
      <c r="P10" s="21"/>
      <c r="Q10" s="21"/>
      <c r="R10" s="21"/>
      <c r="S10" s="21"/>
    </row>
    <row r="11" spans="2:19" x14ac:dyDescent="0.25">
      <c r="B11" s="510"/>
      <c r="C11" s="511"/>
      <c r="D11" s="512"/>
      <c r="E11" s="85"/>
      <c r="F11" s="83"/>
      <c r="G11" s="83"/>
      <c r="H11" s="83"/>
      <c r="I11" s="84"/>
      <c r="J11" s="78"/>
      <c r="K11" s="78"/>
      <c r="L11" s="21"/>
      <c r="M11" s="21"/>
      <c r="N11" s="21"/>
      <c r="O11" s="21"/>
      <c r="P11" s="21"/>
      <c r="Q11" s="21"/>
      <c r="R11" s="21"/>
      <c r="S11" s="21"/>
    </row>
    <row r="12" spans="2:19" s="91" customFormat="1" ht="15.75" x14ac:dyDescent="0.25">
      <c r="B12" s="510"/>
      <c r="C12" s="511"/>
      <c r="D12" s="512"/>
      <c r="E12" s="86" t="s">
        <v>2492</v>
      </c>
      <c r="F12" s="87"/>
      <c r="G12" s="88"/>
      <c r="H12" s="88"/>
      <c r="I12" s="89"/>
      <c r="J12" s="90"/>
      <c r="K12" s="90"/>
      <c r="L12" s="90"/>
      <c r="M12" s="90"/>
      <c r="N12" s="90"/>
      <c r="O12" s="90"/>
      <c r="P12" s="90"/>
      <c r="Q12" s="90"/>
      <c r="R12" s="90"/>
      <c r="S12" s="90"/>
    </row>
    <row r="13" spans="2:19" x14ac:dyDescent="0.25">
      <c r="B13" s="510" t="s">
        <v>2493</v>
      </c>
      <c r="C13" s="519"/>
      <c r="D13" s="512"/>
      <c r="E13" s="92"/>
      <c r="F13" s="93" t="s">
        <v>13</v>
      </c>
      <c r="G13" s="93" t="s">
        <v>2750</v>
      </c>
      <c r="H13" s="94" t="s">
        <v>2494</v>
      </c>
      <c r="I13" s="95"/>
      <c r="J13" s="21"/>
      <c r="K13" s="21"/>
      <c r="L13" s="21"/>
      <c r="M13" s="96"/>
      <c r="N13" s="97"/>
      <c r="O13" s="97"/>
      <c r="P13" s="97"/>
      <c r="Q13" s="97"/>
      <c r="R13" s="97"/>
      <c r="S13" s="97"/>
    </row>
    <row r="14" spans="2:19" x14ac:dyDescent="0.25">
      <c r="B14" s="510"/>
      <c r="C14" s="519"/>
      <c r="D14" s="512"/>
      <c r="E14" s="98" t="s">
        <v>2495</v>
      </c>
      <c r="F14" s="99">
        <f t="shared" ref="F14:H16" si="0">E135</f>
        <v>0</v>
      </c>
      <c r="G14" s="100">
        <f t="shared" si="0"/>
        <v>0</v>
      </c>
      <c r="H14" s="100">
        <f t="shared" si="0"/>
        <v>0</v>
      </c>
      <c r="I14" s="101"/>
      <c r="J14" s="21"/>
      <c r="K14" s="21"/>
      <c r="L14" s="21"/>
      <c r="M14" s="97"/>
      <c r="N14" s="97"/>
      <c r="O14" s="97"/>
      <c r="P14" s="97"/>
      <c r="Q14" s="97"/>
      <c r="R14" s="97"/>
      <c r="S14" s="97"/>
    </row>
    <row r="15" spans="2:19" x14ac:dyDescent="0.25">
      <c r="B15" s="510"/>
      <c r="C15" s="519"/>
      <c r="D15" s="512"/>
      <c r="E15" s="98" t="s">
        <v>2496</v>
      </c>
      <c r="F15" s="99">
        <f t="shared" si="0"/>
        <v>0</v>
      </c>
      <c r="G15" s="100">
        <f t="shared" si="0"/>
        <v>0</v>
      </c>
      <c r="H15" s="100">
        <f t="shared" si="0"/>
        <v>0</v>
      </c>
      <c r="I15" s="101"/>
      <c r="J15" s="21"/>
      <c r="K15" s="21"/>
      <c r="L15" s="21"/>
      <c r="M15" s="97"/>
      <c r="N15" s="97"/>
      <c r="O15" s="97"/>
      <c r="P15" s="97"/>
      <c r="Q15" s="97"/>
      <c r="R15" s="97"/>
      <c r="S15" s="97"/>
    </row>
    <row r="16" spans="2:19" ht="15.75" x14ac:dyDescent="0.25">
      <c r="B16" s="102"/>
      <c r="C16" s="103"/>
      <c r="D16" s="104"/>
      <c r="E16" s="105" t="s">
        <v>2497</v>
      </c>
      <c r="F16" s="106">
        <f t="shared" si="0"/>
        <v>0</v>
      </c>
      <c r="G16" s="107">
        <f t="shared" si="0"/>
        <v>0</v>
      </c>
      <c r="H16" s="107">
        <f t="shared" si="0"/>
        <v>0</v>
      </c>
      <c r="I16" s="108"/>
      <c r="J16" s="21"/>
      <c r="K16" s="21"/>
      <c r="L16" s="21"/>
      <c r="M16" s="21"/>
      <c r="N16" s="21"/>
      <c r="O16" s="21"/>
      <c r="P16" s="21"/>
      <c r="Q16" s="21"/>
      <c r="R16" s="21"/>
      <c r="S16" s="21"/>
    </row>
    <row r="17" spans="2:9" ht="31.5" customHeight="1" x14ac:dyDescent="0.25">
      <c r="B17" s="520"/>
      <c r="C17" s="521"/>
      <c r="D17" s="109"/>
      <c r="E17" s="86" t="s">
        <v>2498</v>
      </c>
      <c r="F17" s="515"/>
      <c r="G17" s="515"/>
      <c r="H17" s="515"/>
      <c r="I17" s="159" t="s">
        <v>2577</v>
      </c>
    </row>
    <row r="18" spans="2:9" x14ac:dyDescent="0.25">
      <c r="B18" s="520"/>
      <c r="C18" s="521"/>
      <c r="D18" s="104"/>
      <c r="E18" s="110"/>
      <c r="F18" s="516" t="s">
        <v>2499</v>
      </c>
      <c r="G18" s="516"/>
      <c r="H18" s="111">
        <f>E140</f>
        <v>0</v>
      </c>
      <c r="I18" s="112" t="e">
        <f>H18/H14</f>
        <v>#DIV/0!</v>
      </c>
    </row>
    <row r="19" spans="2:9" x14ac:dyDescent="0.25">
      <c r="B19" s="520"/>
      <c r="C19" s="521"/>
      <c r="D19" s="104"/>
      <c r="E19" s="110"/>
      <c r="F19" s="517" t="s">
        <v>2708</v>
      </c>
      <c r="G19" s="517"/>
      <c r="H19" s="115">
        <f>E141</f>
        <v>0</v>
      </c>
      <c r="I19" s="112"/>
    </row>
    <row r="20" spans="2:9" x14ac:dyDescent="0.25">
      <c r="B20" s="520"/>
      <c r="C20" s="521"/>
      <c r="D20" s="113"/>
      <c r="E20" s="114"/>
      <c r="F20" s="517" t="s">
        <v>2500</v>
      </c>
      <c r="G20" s="517"/>
      <c r="H20" s="115">
        <f>E142</f>
        <v>0</v>
      </c>
      <c r="I20" s="116"/>
    </row>
    <row r="21" spans="2:9" x14ac:dyDescent="0.25">
      <c r="B21" s="117"/>
      <c r="C21" s="114"/>
      <c r="D21" s="113"/>
      <c r="E21" s="114"/>
      <c r="F21" s="517" t="s">
        <v>2501</v>
      </c>
      <c r="G21" s="517"/>
      <c r="H21" s="115">
        <f>SUM(E143:E146)</f>
        <v>0</v>
      </c>
      <c r="I21" s="116"/>
    </row>
    <row r="22" spans="2:9" x14ac:dyDescent="0.25">
      <c r="B22" s="117"/>
      <c r="C22" s="114"/>
      <c r="D22" s="113"/>
      <c r="E22" s="114"/>
      <c r="F22" s="518" t="s">
        <v>2502</v>
      </c>
      <c r="G22" s="518"/>
      <c r="H22" s="118">
        <f>E147</f>
        <v>0</v>
      </c>
      <c r="I22" s="116"/>
    </row>
    <row r="23" spans="2:9" x14ac:dyDescent="0.25">
      <c r="B23" s="117"/>
      <c r="C23" s="114"/>
      <c r="D23" s="113"/>
      <c r="E23" s="114"/>
      <c r="F23" s="119"/>
      <c r="G23" s="119"/>
      <c r="H23" s="120"/>
      <c r="I23" s="116"/>
    </row>
    <row r="24" spans="2:9" x14ac:dyDescent="0.25">
      <c r="B24" s="117"/>
      <c r="C24" s="114"/>
      <c r="D24" s="113"/>
      <c r="E24" s="114"/>
      <c r="F24" s="119"/>
      <c r="G24" s="121" t="s">
        <v>2576</v>
      </c>
      <c r="H24" s="122">
        <f>H16-H22</f>
        <v>0</v>
      </c>
      <c r="I24" s="116"/>
    </row>
    <row r="25" spans="2:9" x14ac:dyDescent="0.25">
      <c r="B25" s="123"/>
      <c r="C25" s="124"/>
      <c r="D25" s="125"/>
      <c r="E25" s="126"/>
      <c r="F25" s="127"/>
      <c r="G25" s="128"/>
      <c r="H25" s="127"/>
      <c r="I25" s="125"/>
    </row>
    <row r="26" spans="2:9" ht="21" x14ac:dyDescent="0.25">
      <c r="B26" s="400" t="s">
        <v>2503</v>
      </c>
      <c r="C26" s="401"/>
      <c r="D26" s="401"/>
      <c r="E26" s="401"/>
      <c r="F26" s="401"/>
      <c r="G26" s="401"/>
      <c r="H26" s="401"/>
      <c r="I26" s="478"/>
    </row>
    <row r="27" spans="2:9" x14ac:dyDescent="0.25">
      <c r="B27" s="129"/>
      <c r="C27" s="130"/>
      <c r="D27" s="130"/>
      <c r="E27" s="130"/>
      <c r="F27" s="130"/>
      <c r="G27" s="130"/>
      <c r="H27" s="130"/>
      <c r="I27" s="131"/>
    </row>
    <row r="28" spans="2:9" ht="45" x14ac:dyDescent="0.25">
      <c r="B28" s="469" t="s">
        <v>2767</v>
      </c>
      <c r="C28" s="469"/>
      <c r="D28" s="170" t="s">
        <v>2588</v>
      </c>
      <c r="E28" s="474" t="s">
        <v>2738</v>
      </c>
      <c r="F28" s="475"/>
      <c r="G28" s="513" t="s">
        <v>2748</v>
      </c>
      <c r="H28" s="514"/>
      <c r="I28" s="195" t="s">
        <v>2504</v>
      </c>
    </row>
    <row r="29" spans="2:9" x14ac:dyDescent="0.25">
      <c r="B29" s="466" t="s">
        <v>2769</v>
      </c>
      <c r="C29" s="467"/>
      <c r="D29" s="333"/>
      <c r="E29" s="333"/>
      <c r="F29" s="333"/>
      <c r="G29" s="333"/>
      <c r="H29" s="333"/>
      <c r="I29" s="334"/>
    </row>
    <row r="30" spans="2:9" x14ac:dyDescent="0.25">
      <c r="B30" s="492" t="s">
        <v>2506</v>
      </c>
      <c r="C30" s="493"/>
      <c r="D30" s="3"/>
      <c r="E30" s="462"/>
      <c r="F30" s="463"/>
      <c r="G30" s="464"/>
      <c r="H30" s="465"/>
      <c r="I30" s="132">
        <f>SUM(E30:H30)</f>
        <v>0</v>
      </c>
    </row>
    <row r="31" spans="2:9" x14ac:dyDescent="0.25">
      <c r="B31" s="492" t="s">
        <v>2505</v>
      </c>
      <c r="C31" s="493"/>
      <c r="D31" s="3"/>
      <c r="E31" s="462"/>
      <c r="F31" s="463"/>
      <c r="G31" s="464"/>
      <c r="H31" s="465"/>
      <c r="I31" s="132">
        <f t="shared" ref="I31:I78" si="1">SUM(E31:H31)</f>
        <v>0</v>
      </c>
    </row>
    <row r="32" spans="2:9" x14ac:dyDescent="0.25">
      <c r="B32" s="492" t="s">
        <v>2778</v>
      </c>
      <c r="C32" s="493"/>
      <c r="D32" s="3"/>
      <c r="E32" s="525"/>
      <c r="F32" s="526"/>
      <c r="G32" s="464"/>
      <c r="H32" s="465"/>
      <c r="I32" s="132">
        <f>SUM(G32:H32)</f>
        <v>0</v>
      </c>
    </row>
    <row r="33" spans="1:9" x14ac:dyDescent="0.25">
      <c r="B33" s="460" t="s">
        <v>2507</v>
      </c>
      <c r="C33" s="461"/>
      <c r="D33" s="3"/>
      <c r="E33" s="462"/>
      <c r="F33" s="463"/>
      <c r="G33" s="464"/>
      <c r="H33" s="465"/>
      <c r="I33" s="132">
        <f>SUM(E33:H33)</f>
        <v>0</v>
      </c>
    </row>
    <row r="34" spans="1:9" x14ac:dyDescent="0.25">
      <c r="B34" s="460" t="s">
        <v>2507</v>
      </c>
      <c r="C34" s="461"/>
      <c r="D34" s="3"/>
      <c r="E34" s="462"/>
      <c r="F34" s="463"/>
      <c r="G34" s="464"/>
      <c r="H34" s="465"/>
      <c r="I34" s="132">
        <f t="shared" si="1"/>
        <v>0</v>
      </c>
    </row>
    <row r="35" spans="1:9" x14ac:dyDescent="0.25">
      <c r="B35" s="460" t="s">
        <v>2507</v>
      </c>
      <c r="C35" s="461"/>
      <c r="D35" s="3"/>
      <c r="E35" s="462"/>
      <c r="F35" s="463"/>
      <c r="G35" s="464"/>
      <c r="H35" s="465"/>
      <c r="I35" s="132">
        <f t="shared" si="1"/>
        <v>0</v>
      </c>
    </row>
    <row r="36" spans="1:9" x14ac:dyDescent="0.25">
      <c r="B36" s="460" t="s">
        <v>2507</v>
      </c>
      <c r="C36" s="461"/>
      <c r="D36" s="3"/>
      <c r="E36" s="462"/>
      <c r="F36" s="463"/>
      <c r="G36" s="464"/>
      <c r="H36" s="465"/>
      <c r="I36" s="132">
        <f t="shared" si="1"/>
        <v>0</v>
      </c>
    </row>
    <row r="37" spans="1:9" x14ac:dyDescent="0.25">
      <c r="B37" s="460" t="s">
        <v>2507</v>
      </c>
      <c r="C37" s="461"/>
      <c r="D37" s="3"/>
      <c r="E37" s="462"/>
      <c r="F37" s="463"/>
      <c r="G37" s="464"/>
      <c r="H37" s="465"/>
      <c r="I37" s="132">
        <f t="shared" si="1"/>
        <v>0</v>
      </c>
    </row>
    <row r="38" spans="1:9" x14ac:dyDescent="0.25">
      <c r="B38" s="466" t="s">
        <v>2711</v>
      </c>
      <c r="C38" s="467"/>
      <c r="D38" s="333"/>
      <c r="E38" s="333"/>
      <c r="F38" s="333"/>
      <c r="G38" s="333"/>
      <c r="H38" s="333"/>
      <c r="I38" s="334"/>
    </row>
    <row r="39" spans="1:9" x14ac:dyDescent="0.25">
      <c r="B39" s="470" t="s">
        <v>2712</v>
      </c>
      <c r="C39" s="470"/>
      <c r="D39" s="3"/>
      <c r="E39" s="462"/>
      <c r="F39" s="463"/>
      <c r="G39" s="464"/>
      <c r="H39" s="465"/>
      <c r="I39" s="132">
        <f t="shared" si="1"/>
        <v>0</v>
      </c>
    </row>
    <row r="40" spans="1:9" x14ac:dyDescent="0.25">
      <c r="B40" s="470" t="s">
        <v>2713</v>
      </c>
      <c r="C40" s="470"/>
      <c r="D40" s="3"/>
      <c r="E40" s="462"/>
      <c r="F40" s="463"/>
      <c r="G40" s="464"/>
      <c r="H40" s="465"/>
      <c r="I40" s="132">
        <f t="shared" si="1"/>
        <v>0</v>
      </c>
    </row>
    <row r="41" spans="1:9" x14ac:dyDescent="0.25">
      <c r="B41" s="468" t="s">
        <v>2507</v>
      </c>
      <c r="C41" s="468"/>
      <c r="D41" s="3"/>
      <c r="E41" s="462"/>
      <c r="F41" s="463"/>
      <c r="G41" s="464"/>
      <c r="H41" s="465"/>
      <c r="I41" s="132">
        <f t="shared" si="1"/>
        <v>0</v>
      </c>
    </row>
    <row r="42" spans="1:9" x14ac:dyDescent="0.25">
      <c r="B42" s="468" t="s">
        <v>2507</v>
      </c>
      <c r="C42" s="468"/>
      <c r="D42" s="3"/>
      <c r="E42" s="462"/>
      <c r="F42" s="463"/>
      <c r="G42" s="464"/>
      <c r="H42" s="465"/>
      <c r="I42" s="132">
        <f t="shared" si="1"/>
        <v>0</v>
      </c>
    </row>
    <row r="43" spans="1:9" x14ac:dyDescent="0.25">
      <c r="B43" s="468" t="s">
        <v>2507</v>
      </c>
      <c r="C43" s="468"/>
      <c r="D43" s="3"/>
      <c r="E43" s="462"/>
      <c r="F43" s="463"/>
      <c r="G43" s="464"/>
      <c r="H43" s="465"/>
      <c r="I43" s="132">
        <f t="shared" si="1"/>
        <v>0</v>
      </c>
    </row>
    <row r="44" spans="1:9" x14ac:dyDescent="0.25">
      <c r="B44" s="522" t="s">
        <v>2507</v>
      </c>
      <c r="C44" s="523"/>
      <c r="D44" s="3"/>
      <c r="E44" s="462"/>
      <c r="F44" s="463"/>
      <c r="G44" s="464"/>
      <c r="H44" s="465"/>
      <c r="I44" s="132">
        <f t="shared" si="1"/>
        <v>0</v>
      </c>
    </row>
    <row r="45" spans="1:9" x14ac:dyDescent="0.25">
      <c r="B45" s="468" t="s">
        <v>2507</v>
      </c>
      <c r="C45" s="468"/>
      <c r="D45" s="3"/>
      <c r="E45" s="462"/>
      <c r="F45" s="463"/>
      <c r="G45" s="464"/>
      <c r="H45" s="465"/>
      <c r="I45" s="132">
        <f t="shared" si="1"/>
        <v>0</v>
      </c>
    </row>
    <row r="46" spans="1:9" x14ac:dyDescent="0.25">
      <c r="B46" s="468" t="s">
        <v>2507</v>
      </c>
      <c r="C46" s="468"/>
      <c r="D46" s="3"/>
      <c r="E46" s="462"/>
      <c r="F46" s="463"/>
      <c r="G46" s="464"/>
      <c r="H46" s="465"/>
      <c r="I46" s="132">
        <f t="shared" si="1"/>
        <v>0</v>
      </c>
    </row>
    <row r="47" spans="1:9" x14ac:dyDescent="0.25">
      <c r="B47" s="466" t="s">
        <v>2714</v>
      </c>
      <c r="C47" s="467"/>
      <c r="D47" s="333"/>
      <c r="E47" s="333"/>
      <c r="F47" s="333"/>
      <c r="G47" s="333"/>
      <c r="H47" s="333"/>
      <c r="I47" s="334"/>
    </row>
    <row r="48" spans="1:9" s="340" customFormat="1" x14ac:dyDescent="0.25">
      <c r="A48" s="337"/>
      <c r="B48" s="470" t="s">
        <v>2715</v>
      </c>
      <c r="C48" s="524"/>
      <c r="D48" s="338"/>
      <c r="E48" s="527"/>
      <c r="F48" s="528"/>
      <c r="G48" s="529"/>
      <c r="H48" s="530"/>
      <c r="I48" s="339">
        <f t="shared" si="1"/>
        <v>0</v>
      </c>
    </row>
    <row r="49" spans="1:9" s="340" customFormat="1" x14ac:dyDescent="0.25">
      <c r="A49" s="337"/>
      <c r="B49" s="470" t="s">
        <v>2716</v>
      </c>
      <c r="C49" s="524"/>
      <c r="D49" s="338"/>
      <c r="E49" s="527"/>
      <c r="F49" s="528"/>
      <c r="G49" s="529"/>
      <c r="H49" s="530"/>
      <c r="I49" s="339">
        <f t="shared" si="1"/>
        <v>0</v>
      </c>
    </row>
    <row r="50" spans="1:9" s="340" customFormat="1" x14ac:dyDescent="0.25">
      <c r="B50" s="470" t="s">
        <v>2717</v>
      </c>
      <c r="C50" s="470"/>
      <c r="D50" s="338"/>
      <c r="E50" s="527"/>
      <c r="F50" s="528"/>
      <c r="G50" s="529"/>
      <c r="H50" s="530"/>
      <c r="I50" s="339">
        <f t="shared" si="1"/>
        <v>0</v>
      </c>
    </row>
    <row r="51" spans="1:9" s="340" customFormat="1" x14ac:dyDescent="0.25">
      <c r="B51" s="470" t="s">
        <v>2718</v>
      </c>
      <c r="C51" s="470"/>
      <c r="D51" s="338"/>
      <c r="E51" s="527"/>
      <c r="F51" s="528"/>
      <c r="G51" s="529"/>
      <c r="H51" s="530"/>
      <c r="I51" s="339">
        <f t="shared" si="1"/>
        <v>0</v>
      </c>
    </row>
    <row r="52" spans="1:9" s="340" customFormat="1" x14ac:dyDescent="0.25">
      <c r="B52" s="470" t="s">
        <v>2719</v>
      </c>
      <c r="C52" s="470"/>
      <c r="D52" s="338"/>
      <c r="E52" s="527"/>
      <c r="F52" s="528"/>
      <c r="G52" s="529"/>
      <c r="H52" s="530"/>
      <c r="I52" s="339">
        <f t="shared" si="1"/>
        <v>0</v>
      </c>
    </row>
    <row r="53" spans="1:9" s="340" customFormat="1" x14ac:dyDescent="0.25">
      <c r="B53" s="470" t="s">
        <v>2720</v>
      </c>
      <c r="C53" s="470"/>
      <c r="D53" s="338"/>
      <c r="E53" s="527"/>
      <c r="F53" s="528"/>
      <c r="G53" s="529"/>
      <c r="H53" s="530"/>
      <c r="I53" s="339">
        <f t="shared" si="1"/>
        <v>0</v>
      </c>
    </row>
    <row r="54" spans="1:9" s="340" customFormat="1" x14ac:dyDescent="0.25">
      <c r="B54" s="470" t="s">
        <v>2721</v>
      </c>
      <c r="C54" s="470"/>
      <c r="D54" s="338"/>
      <c r="E54" s="527"/>
      <c r="F54" s="528"/>
      <c r="G54" s="529"/>
      <c r="H54" s="530"/>
      <c r="I54" s="339">
        <f t="shared" si="1"/>
        <v>0</v>
      </c>
    </row>
    <row r="55" spans="1:9" x14ac:dyDescent="0.25">
      <c r="B55" s="470" t="s">
        <v>2722</v>
      </c>
      <c r="C55" s="470"/>
      <c r="D55" s="3"/>
      <c r="E55" s="462"/>
      <c r="F55" s="463"/>
      <c r="G55" s="464"/>
      <c r="H55" s="465"/>
      <c r="I55" s="132">
        <f t="shared" si="1"/>
        <v>0</v>
      </c>
    </row>
    <row r="56" spans="1:9" x14ac:dyDescent="0.25">
      <c r="B56" s="470" t="s">
        <v>2723</v>
      </c>
      <c r="C56" s="470"/>
      <c r="D56" s="3"/>
      <c r="E56" s="462"/>
      <c r="F56" s="463"/>
      <c r="G56" s="464"/>
      <c r="H56" s="465"/>
      <c r="I56" s="132">
        <f t="shared" si="1"/>
        <v>0</v>
      </c>
    </row>
    <row r="57" spans="1:9" x14ac:dyDescent="0.25">
      <c r="B57" s="524" t="s">
        <v>2724</v>
      </c>
      <c r="C57" s="524"/>
      <c r="D57" s="3"/>
      <c r="E57" s="462"/>
      <c r="F57" s="463"/>
      <c r="G57" s="464"/>
      <c r="H57" s="465"/>
      <c r="I57" s="132">
        <f t="shared" si="1"/>
        <v>0</v>
      </c>
    </row>
    <row r="58" spans="1:9" x14ac:dyDescent="0.25">
      <c r="B58" s="536" t="s">
        <v>2776</v>
      </c>
      <c r="C58" s="537"/>
      <c r="D58" s="3"/>
      <c r="E58" s="525"/>
      <c r="F58" s="526"/>
      <c r="G58" s="464"/>
      <c r="H58" s="465"/>
      <c r="I58" s="132">
        <f>SUM(G58:H58)</f>
        <v>0</v>
      </c>
    </row>
    <row r="59" spans="1:9" x14ac:dyDescent="0.25">
      <c r="B59" s="536" t="s">
        <v>2777</v>
      </c>
      <c r="C59" s="537"/>
      <c r="D59" s="3"/>
      <c r="E59" s="525"/>
      <c r="F59" s="526"/>
      <c r="G59" s="464"/>
      <c r="H59" s="465"/>
      <c r="I59" s="132">
        <f>SUM(G59:H59)</f>
        <v>0</v>
      </c>
    </row>
    <row r="60" spans="1:9" x14ac:dyDescent="0.25">
      <c r="B60" s="471" t="s">
        <v>2725</v>
      </c>
      <c r="C60" s="471"/>
      <c r="D60" s="3"/>
      <c r="E60" s="462"/>
      <c r="F60" s="463"/>
      <c r="G60" s="464"/>
      <c r="H60" s="465"/>
      <c r="I60" s="132">
        <f t="shared" si="1"/>
        <v>0</v>
      </c>
    </row>
    <row r="61" spans="1:9" x14ac:dyDescent="0.25">
      <c r="B61" s="468" t="s">
        <v>2507</v>
      </c>
      <c r="C61" s="468"/>
      <c r="D61" s="3"/>
      <c r="E61" s="462"/>
      <c r="F61" s="463"/>
      <c r="G61" s="464"/>
      <c r="H61" s="465"/>
      <c r="I61" s="132">
        <f t="shared" si="1"/>
        <v>0</v>
      </c>
    </row>
    <row r="62" spans="1:9" x14ac:dyDescent="0.25">
      <c r="B62" s="468" t="s">
        <v>2507</v>
      </c>
      <c r="C62" s="468"/>
      <c r="D62" s="3"/>
      <c r="E62" s="462"/>
      <c r="F62" s="463"/>
      <c r="G62" s="464"/>
      <c r="H62" s="465"/>
      <c r="I62" s="132">
        <f t="shared" ref="I62" si="2">SUM(E62:H62)</f>
        <v>0</v>
      </c>
    </row>
    <row r="63" spans="1:9" x14ac:dyDescent="0.25">
      <c r="B63" s="468" t="s">
        <v>2507</v>
      </c>
      <c r="C63" s="468"/>
      <c r="D63" s="3"/>
      <c r="E63" s="462"/>
      <c r="F63" s="463"/>
      <c r="G63" s="464"/>
      <c r="H63" s="465"/>
      <c r="I63" s="132">
        <f t="shared" si="1"/>
        <v>0</v>
      </c>
    </row>
    <row r="64" spans="1:9" x14ac:dyDescent="0.25">
      <c r="B64" s="468" t="s">
        <v>2507</v>
      </c>
      <c r="C64" s="468"/>
      <c r="D64" s="3"/>
      <c r="E64" s="462"/>
      <c r="F64" s="463"/>
      <c r="G64" s="464"/>
      <c r="H64" s="465"/>
      <c r="I64" s="132">
        <f t="shared" si="1"/>
        <v>0</v>
      </c>
    </row>
    <row r="65" spans="2:9" x14ac:dyDescent="0.25">
      <c r="B65" s="468" t="s">
        <v>2507</v>
      </c>
      <c r="C65" s="468"/>
      <c r="D65" s="3"/>
      <c r="E65" s="462"/>
      <c r="F65" s="463"/>
      <c r="G65" s="464"/>
      <c r="H65" s="465"/>
      <c r="I65" s="132">
        <f t="shared" si="1"/>
        <v>0</v>
      </c>
    </row>
    <row r="66" spans="2:9" hidden="1" x14ac:dyDescent="0.25">
      <c r="B66" s="470" t="s">
        <v>2507</v>
      </c>
      <c r="C66" s="470"/>
      <c r="D66" s="369"/>
      <c r="E66" s="533"/>
      <c r="F66" s="534"/>
      <c r="G66" s="531"/>
      <c r="H66" s="532"/>
      <c r="I66" s="132">
        <f t="shared" si="1"/>
        <v>0</v>
      </c>
    </row>
    <row r="67" spans="2:9" x14ac:dyDescent="0.25">
      <c r="B67" s="466" t="s">
        <v>2726</v>
      </c>
      <c r="C67" s="467"/>
      <c r="D67" s="333"/>
      <c r="E67" s="333"/>
      <c r="F67" s="333"/>
      <c r="G67" s="333"/>
      <c r="H67" s="333"/>
      <c r="I67" s="334"/>
    </row>
    <row r="68" spans="2:9" x14ac:dyDescent="0.25">
      <c r="B68" s="470" t="s">
        <v>2508</v>
      </c>
      <c r="C68" s="470"/>
      <c r="D68" s="3"/>
      <c r="E68" s="462"/>
      <c r="F68" s="463"/>
      <c r="G68" s="464"/>
      <c r="H68" s="465"/>
      <c r="I68" s="132">
        <f t="shared" si="1"/>
        <v>0</v>
      </c>
    </row>
    <row r="69" spans="2:9" x14ac:dyDescent="0.25">
      <c r="B69" s="470" t="s">
        <v>2727</v>
      </c>
      <c r="C69" s="470"/>
      <c r="D69" s="3"/>
      <c r="E69" s="462"/>
      <c r="F69" s="463"/>
      <c r="G69" s="464"/>
      <c r="H69" s="465"/>
      <c r="I69" s="132">
        <f t="shared" si="1"/>
        <v>0</v>
      </c>
    </row>
    <row r="70" spans="2:9" x14ac:dyDescent="0.25">
      <c r="B70" s="470" t="s">
        <v>2509</v>
      </c>
      <c r="C70" s="470"/>
      <c r="D70" s="3"/>
      <c r="E70" s="462"/>
      <c r="F70" s="463"/>
      <c r="G70" s="464"/>
      <c r="H70" s="465"/>
      <c r="I70" s="132">
        <f t="shared" si="1"/>
        <v>0</v>
      </c>
    </row>
    <row r="71" spans="2:9" x14ac:dyDescent="0.25">
      <c r="B71" s="468" t="s">
        <v>2507</v>
      </c>
      <c r="C71" s="468"/>
      <c r="D71" s="3"/>
      <c r="E71" s="462"/>
      <c r="F71" s="463"/>
      <c r="G71" s="464"/>
      <c r="H71" s="465"/>
      <c r="I71" s="132">
        <f t="shared" si="1"/>
        <v>0</v>
      </c>
    </row>
    <row r="72" spans="2:9" x14ac:dyDescent="0.25">
      <c r="B72" s="468" t="s">
        <v>2507</v>
      </c>
      <c r="C72" s="468"/>
      <c r="D72" s="3"/>
      <c r="E72" s="462"/>
      <c r="F72" s="463"/>
      <c r="G72" s="464"/>
      <c r="H72" s="465"/>
      <c r="I72" s="132">
        <f t="shared" si="1"/>
        <v>0</v>
      </c>
    </row>
    <row r="73" spans="2:9" x14ac:dyDescent="0.25">
      <c r="B73" s="468" t="s">
        <v>2507</v>
      </c>
      <c r="C73" s="468"/>
      <c r="D73" s="3"/>
      <c r="E73" s="462"/>
      <c r="F73" s="463"/>
      <c r="G73" s="464"/>
      <c r="H73" s="465"/>
      <c r="I73" s="132">
        <f t="shared" si="1"/>
        <v>0</v>
      </c>
    </row>
    <row r="74" spans="2:9" x14ac:dyDescent="0.25">
      <c r="B74" s="468" t="s">
        <v>2507</v>
      </c>
      <c r="C74" s="468"/>
      <c r="D74" s="3"/>
      <c r="E74" s="462"/>
      <c r="F74" s="463"/>
      <c r="G74" s="464"/>
      <c r="H74" s="465"/>
      <c r="I74" s="132">
        <f t="shared" si="1"/>
        <v>0</v>
      </c>
    </row>
    <row r="75" spans="2:9" x14ac:dyDescent="0.25">
      <c r="B75" s="468" t="s">
        <v>2507</v>
      </c>
      <c r="C75" s="468"/>
      <c r="D75" s="3"/>
      <c r="E75" s="462"/>
      <c r="F75" s="463"/>
      <c r="G75" s="464"/>
      <c r="H75" s="465"/>
      <c r="I75" s="132">
        <f t="shared" si="1"/>
        <v>0</v>
      </c>
    </row>
    <row r="76" spans="2:9" x14ac:dyDescent="0.25">
      <c r="B76" s="466" t="s">
        <v>22</v>
      </c>
      <c r="C76" s="467"/>
      <c r="D76" s="333"/>
      <c r="E76" s="333"/>
      <c r="F76" s="333"/>
      <c r="G76" s="333"/>
      <c r="H76" s="333"/>
      <c r="I76" s="334"/>
    </row>
    <row r="77" spans="2:9" x14ac:dyDescent="0.25">
      <c r="B77" s="470" t="s">
        <v>2510</v>
      </c>
      <c r="C77" s="470"/>
      <c r="D77" s="3"/>
      <c r="E77" s="462"/>
      <c r="F77" s="463"/>
      <c r="G77" s="464"/>
      <c r="H77" s="465"/>
      <c r="I77" s="254">
        <f t="shared" si="1"/>
        <v>0</v>
      </c>
    </row>
    <row r="78" spans="2:9" x14ac:dyDescent="0.25">
      <c r="B78" s="470" t="s">
        <v>2511</v>
      </c>
      <c r="C78" s="470"/>
      <c r="D78" s="3"/>
      <c r="E78" s="462"/>
      <c r="F78" s="463"/>
      <c r="G78" s="464"/>
      <c r="H78" s="465"/>
      <c r="I78" s="254">
        <f t="shared" si="1"/>
        <v>0</v>
      </c>
    </row>
    <row r="79" spans="2:9" x14ac:dyDescent="0.25">
      <c r="B79" s="470" t="s">
        <v>2512</v>
      </c>
      <c r="C79" s="470"/>
      <c r="D79" s="3"/>
      <c r="E79" s="462"/>
      <c r="F79" s="463"/>
      <c r="G79" s="464"/>
      <c r="H79" s="465"/>
      <c r="I79" s="254">
        <f t="shared" ref="I79:I88" si="3">SUM(E79:H79)</f>
        <v>0</v>
      </c>
    </row>
    <row r="80" spans="2:9" x14ac:dyDescent="0.25">
      <c r="B80" s="470" t="s">
        <v>2513</v>
      </c>
      <c r="C80" s="470"/>
      <c r="D80" s="3"/>
      <c r="E80" s="462"/>
      <c r="F80" s="463"/>
      <c r="G80" s="464"/>
      <c r="H80" s="465"/>
      <c r="I80" s="254">
        <f t="shared" si="3"/>
        <v>0</v>
      </c>
    </row>
    <row r="81" spans="2:9" x14ac:dyDescent="0.25">
      <c r="B81" s="470" t="s">
        <v>2514</v>
      </c>
      <c r="C81" s="470"/>
      <c r="D81" s="3"/>
      <c r="E81" s="462"/>
      <c r="F81" s="463"/>
      <c r="G81" s="464"/>
      <c r="H81" s="465"/>
      <c r="I81" s="254">
        <f t="shared" si="3"/>
        <v>0</v>
      </c>
    </row>
    <row r="82" spans="2:9" x14ac:dyDescent="0.25">
      <c r="B82" s="470" t="s">
        <v>2515</v>
      </c>
      <c r="C82" s="470"/>
      <c r="D82" s="3"/>
      <c r="E82" s="462"/>
      <c r="F82" s="463"/>
      <c r="G82" s="464"/>
      <c r="H82" s="465"/>
      <c r="I82" s="254">
        <f t="shared" si="3"/>
        <v>0</v>
      </c>
    </row>
    <row r="83" spans="2:9" x14ac:dyDescent="0.25">
      <c r="B83" s="470" t="s">
        <v>2516</v>
      </c>
      <c r="C83" s="470"/>
      <c r="D83" s="3"/>
      <c r="E83" s="462"/>
      <c r="F83" s="463"/>
      <c r="G83" s="464"/>
      <c r="H83" s="465"/>
      <c r="I83" s="254">
        <f t="shared" si="3"/>
        <v>0</v>
      </c>
    </row>
    <row r="84" spans="2:9" x14ac:dyDescent="0.25">
      <c r="B84" s="460" t="s">
        <v>2507</v>
      </c>
      <c r="C84" s="461"/>
      <c r="D84" s="3"/>
      <c r="E84" s="462"/>
      <c r="F84" s="463"/>
      <c r="G84" s="464"/>
      <c r="H84" s="465"/>
      <c r="I84" s="298">
        <f>SUM(E84:H84)</f>
        <v>0</v>
      </c>
    </row>
    <row r="85" spans="2:9" x14ac:dyDescent="0.25">
      <c r="B85" s="460" t="s">
        <v>2507</v>
      </c>
      <c r="C85" s="461"/>
      <c r="D85" s="3"/>
      <c r="E85" s="462"/>
      <c r="F85" s="463"/>
      <c r="G85" s="464"/>
      <c r="H85" s="465"/>
      <c r="I85" s="298">
        <f t="shared" ref="I85" si="4">SUM(E85:H85)</f>
        <v>0</v>
      </c>
    </row>
    <row r="86" spans="2:9" x14ac:dyDescent="0.25">
      <c r="B86" s="468" t="s">
        <v>2507</v>
      </c>
      <c r="C86" s="468"/>
      <c r="D86" s="3"/>
      <c r="E86" s="462"/>
      <c r="F86" s="463"/>
      <c r="G86" s="464"/>
      <c r="H86" s="465"/>
      <c r="I86" s="254">
        <f t="shared" si="3"/>
        <v>0</v>
      </c>
    </row>
    <row r="87" spans="2:9" x14ac:dyDescent="0.25">
      <c r="B87" s="468" t="s">
        <v>2507</v>
      </c>
      <c r="C87" s="468"/>
      <c r="D87" s="3"/>
      <c r="E87" s="462"/>
      <c r="F87" s="463"/>
      <c r="G87" s="464"/>
      <c r="H87" s="465"/>
      <c r="I87" s="254">
        <f t="shared" si="3"/>
        <v>0</v>
      </c>
    </row>
    <row r="88" spans="2:9" x14ac:dyDescent="0.25">
      <c r="B88" s="468" t="s">
        <v>2507</v>
      </c>
      <c r="C88" s="468"/>
      <c r="D88" s="3"/>
      <c r="E88" s="462"/>
      <c r="F88" s="463"/>
      <c r="G88" s="464"/>
      <c r="H88" s="465"/>
      <c r="I88" s="254">
        <f t="shared" si="3"/>
        <v>0</v>
      </c>
    </row>
    <row r="89" spans="2:9" x14ac:dyDescent="0.25">
      <c r="B89" s="472" t="s">
        <v>2526</v>
      </c>
      <c r="C89" s="473"/>
      <c r="D89" s="473"/>
      <c r="E89" s="535">
        <f>SUM(E29:F88)</f>
        <v>0</v>
      </c>
      <c r="F89" s="535"/>
      <c r="G89" s="535">
        <f>SUM(G29:H88)</f>
        <v>0</v>
      </c>
      <c r="H89" s="535"/>
      <c r="I89" s="133">
        <f>SUM(E89:H89)</f>
        <v>0</v>
      </c>
    </row>
    <row r="90" spans="2:9" x14ac:dyDescent="0.25">
      <c r="B90" s="134"/>
      <c r="C90" s="130"/>
      <c r="D90" s="130"/>
      <c r="E90" s="130"/>
      <c r="F90" s="130"/>
      <c r="G90" s="130"/>
      <c r="H90" s="130"/>
      <c r="I90" s="131"/>
    </row>
    <row r="91" spans="2:9" ht="45" x14ac:dyDescent="0.25">
      <c r="B91" s="469" t="s">
        <v>2768</v>
      </c>
      <c r="C91" s="469"/>
      <c r="D91" s="170" t="s">
        <v>2603</v>
      </c>
      <c r="E91" s="474" t="s">
        <v>2747</v>
      </c>
      <c r="F91" s="475"/>
      <c r="G91" s="513" t="s">
        <v>2751</v>
      </c>
      <c r="H91" s="514"/>
      <c r="I91" s="195" t="s">
        <v>2517</v>
      </c>
    </row>
    <row r="92" spans="2:9" x14ac:dyDescent="0.25">
      <c r="B92" s="466" t="s">
        <v>2770</v>
      </c>
      <c r="C92" s="467"/>
      <c r="D92" s="333"/>
      <c r="E92" s="333"/>
      <c r="F92" s="333"/>
      <c r="G92" s="333"/>
      <c r="H92" s="333"/>
      <c r="I92" s="334"/>
    </row>
    <row r="93" spans="2:9" x14ac:dyDescent="0.25">
      <c r="B93" s="470" t="s">
        <v>2518</v>
      </c>
      <c r="C93" s="470"/>
      <c r="D93" s="3"/>
      <c r="E93" s="462"/>
      <c r="F93" s="463"/>
      <c r="G93" s="464"/>
      <c r="H93" s="465"/>
      <c r="I93" s="135">
        <f>SUM(E93:H93)</f>
        <v>0</v>
      </c>
    </row>
    <row r="94" spans="2:9" x14ac:dyDescent="0.25">
      <c r="B94" s="470" t="s">
        <v>2519</v>
      </c>
      <c r="C94" s="470"/>
      <c r="D94" s="3"/>
      <c r="E94" s="462"/>
      <c r="F94" s="463"/>
      <c r="G94" s="464"/>
      <c r="H94" s="465"/>
      <c r="I94" s="135">
        <f t="shared" ref="I94:I129" si="5">SUM(E94:H94)</f>
        <v>0</v>
      </c>
    </row>
    <row r="95" spans="2:9" x14ac:dyDescent="0.25">
      <c r="B95" s="471" t="s">
        <v>2520</v>
      </c>
      <c r="C95" s="471"/>
      <c r="D95" s="3"/>
      <c r="E95" s="462"/>
      <c r="F95" s="463"/>
      <c r="G95" s="464"/>
      <c r="H95" s="465"/>
      <c r="I95" s="135">
        <f t="shared" si="5"/>
        <v>0</v>
      </c>
    </row>
    <row r="96" spans="2:9" x14ac:dyDescent="0.25">
      <c r="B96" s="470" t="s">
        <v>2521</v>
      </c>
      <c r="C96" s="470"/>
      <c r="D96" s="3"/>
      <c r="E96" s="462"/>
      <c r="F96" s="463"/>
      <c r="G96" s="464"/>
      <c r="H96" s="465"/>
      <c r="I96" s="135">
        <f t="shared" si="5"/>
        <v>0</v>
      </c>
    </row>
    <row r="97" spans="2:9" x14ac:dyDescent="0.25">
      <c r="B97" s="470" t="s">
        <v>2522</v>
      </c>
      <c r="C97" s="470"/>
      <c r="D97" s="3"/>
      <c r="E97" s="462"/>
      <c r="F97" s="463"/>
      <c r="G97" s="464"/>
      <c r="H97" s="465"/>
      <c r="I97" s="135">
        <f t="shared" si="5"/>
        <v>0</v>
      </c>
    </row>
    <row r="98" spans="2:9" x14ac:dyDescent="0.25">
      <c r="B98" s="470" t="s">
        <v>2523</v>
      </c>
      <c r="C98" s="470"/>
      <c r="D98" s="3"/>
      <c r="E98" s="462"/>
      <c r="F98" s="463"/>
      <c r="G98" s="464"/>
      <c r="H98" s="465"/>
      <c r="I98" s="135">
        <f t="shared" si="5"/>
        <v>0</v>
      </c>
    </row>
    <row r="99" spans="2:9" x14ac:dyDescent="0.25">
      <c r="B99" s="466" t="s">
        <v>2741</v>
      </c>
      <c r="C99" s="467"/>
      <c r="D99" s="333"/>
      <c r="E99" s="333"/>
      <c r="F99" s="333"/>
      <c r="G99" s="333"/>
      <c r="H99" s="333"/>
      <c r="I99" s="334"/>
    </row>
    <row r="100" spans="2:9" x14ac:dyDescent="0.25">
      <c r="B100" s="470" t="s">
        <v>2742</v>
      </c>
      <c r="C100" s="470"/>
      <c r="D100" s="3"/>
      <c r="E100" s="462"/>
      <c r="F100" s="463"/>
      <c r="G100" s="464"/>
      <c r="H100" s="465"/>
      <c r="I100" s="135">
        <f t="shared" si="5"/>
        <v>0</v>
      </c>
    </row>
    <row r="101" spans="2:9" x14ac:dyDescent="0.25">
      <c r="B101" s="470" t="s">
        <v>2743</v>
      </c>
      <c r="C101" s="470"/>
      <c r="D101" s="3"/>
      <c r="E101" s="462"/>
      <c r="F101" s="463"/>
      <c r="G101" s="464"/>
      <c r="H101" s="465"/>
      <c r="I101" s="135">
        <f t="shared" si="5"/>
        <v>0</v>
      </c>
    </row>
    <row r="102" spans="2:9" x14ac:dyDescent="0.25">
      <c r="B102" s="492" t="s">
        <v>2744</v>
      </c>
      <c r="C102" s="493"/>
      <c r="D102" s="3"/>
      <c r="E102" s="462"/>
      <c r="F102" s="463"/>
      <c r="G102" s="464"/>
      <c r="H102" s="465"/>
      <c r="I102" s="135">
        <f t="shared" si="5"/>
        <v>0</v>
      </c>
    </row>
    <row r="103" spans="2:9" x14ac:dyDescent="0.25">
      <c r="B103" s="460" t="s">
        <v>2507</v>
      </c>
      <c r="C103" s="461"/>
      <c r="D103" s="3"/>
      <c r="E103" s="462"/>
      <c r="F103" s="463"/>
      <c r="G103" s="464"/>
      <c r="H103" s="465"/>
      <c r="I103" s="135">
        <f t="shared" si="5"/>
        <v>0</v>
      </c>
    </row>
    <row r="104" spans="2:9" x14ac:dyDescent="0.25">
      <c r="B104" s="460" t="s">
        <v>2507</v>
      </c>
      <c r="C104" s="461"/>
      <c r="D104" s="3"/>
      <c r="E104" s="462"/>
      <c r="F104" s="463"/>
      <c r="G104" s="464"/>
      <c r="H104" s="465"/>
      <c r="I104" s="135">
        <f t="shared" si="5"/>
        <v>0</v>
      </c>
    </row>
    <row r="105" spans="2:9" x14ac:dyDescent="0.25">
      <c r="B105" s="468" t="s">
        <v>2507</v>
      </c>
      <c r="C105" s="468"/>
      <c r="D105" s="3"/>
      <c r="E105" s="462"/>
      <c r="F105" s="463"/>
      <c r="G105" s="464"/>
      <c r="H105" s="465"/>
      <c r="I105" s="135">
        <f t="shared" si="5"/>
        <v>0</v>
      </c>
    </row>
    <row r="106" spans="2:9" x14ac:dyDescent="0.25">
      <c r="B106" s="466" t="s">
        <v>2728</v>
      </c>
      <c r="C106" s="467"/>
      <c r="D106" s="333"/>
      <c r="E106" s="333"/>
      <c r="F106" s="333"/>
      <c r="G106" s="333"/>
      <c r="H106" s="333"/>
      <c r="I106" s="334"/>
    </row>
    <row r="107" spans="2:9" x14ac:dyDescent="0.25">
      <c r="B107" s="492" t="s">
        <v>2745</v>
      </c>
      <c r="C107" s="493"/>
      <c r="D107" s="3"/>
      <c r="E107" s="462"/>
      <c r="F107" s="463"/>
      <c r="G107" s="464"/>
      <c r="H107" s="465"/>
      <c r="I107" s="135">
        <f t="shared" si="5"/>
        <v>0</v>
      </c>
    </row>
    <row r="108" spans="2:9" x14ac:dyDescent="0.25">
      <c r="B108" s="460" t="s">
        <v>2746</v>
      </c>
      <c r="C108" s="461"/>
      <c r="D108" s="297"/>
      <c r="E108" s="462"/>
      <c r="F108" s="463"/>
      <c r="G108" s="464"/>
      <c r="H108" s="465"/>
      <c r="I108" s="135">
        <f t="shared" si="5"/>
        <v>0</v>
      </c>
    </row>
    <row r="109" spans="2:9" x14ac:dyDescent="0.25">
      <c r="B109" s="460" t="s">
        <v>2746</v>
      </c>
      <c r="C109" s="461"/>
      <c r="D109" s="297"/>
      <c r="E109" s="462"/>
      <c r="F109" s="463"/>
      <c r="G109" s="464"/>
      <c r="H109" s="465"/>
      <c r="I109" s="135">
        <f t="shared" ref="I109:I110" si="6">SUM(E109:H109)</f>
        <v>0</v>
      </c>
    </row>
    <row r="110" spans="2:9" x14ac:dyDescent="0.25">
      <c r="B110" s="460" t="s">
        <v>2746</v>
      </c>
      <c r="C110" s="461"/>
      <c r="D110" s="297"/>
      <c r="E110" s="462"/>
      <c r="F110" s="463"/>
      <c r="G110" s="464"/>
      <c r="H110" s="465"/>
      <c r="I110" s="135">
        <f t="shared" si="6"/>
        <v>0</v>
      </c>
    </row>
    <row r="111" spans="2:9" x14ac:dyDescent="0.25">
      <c r="B111" s="460" t="s">
        <v>2746</v>
      </c>
      <c r="C111" s="461"/>
      <c r="D111" s="297"/>
      <c r="E111" s="462"/>
      <c r="F111" s="463"/>
      <c r="G111" s="464"/>
      <c r="H111" s="465"/>
      <c r="I111" s="135">
        <f t="shared" si="5"/>
        <v>0</v>
      </c>
    </row>
    <row r="112" spans="2:9" x14ac:dyDescent="0.25">
      <c r="B112" s="460" t="s">
        <v>2746</v>
      </c>
      <c r="C112" s="461"/>
      <c r="D112" s="297"/>
      <c r="E112" s="462"/>
      <c r="F112" s="463"/>
      <c r="G112" s="464"/>
      <c r="H112" s="465"/>
      <c r="I112" s="135">
        <f t="shared" si="5"/>
        <v>0</v>
      </c>
    </row>
    <row r="113" spans="2:9" x14ac:dyDescent="0.25">
      <c r="B113" s="460" t="s">
        <v>2746</v>
      </c>
      <c r="C113" s="461"/>
      <c r="D113" s="297"/>
      <c r="E113" s="462"/>
      <c r="F113" s="463"/>
      <c r="G113" s="464"/>
      <c r="H113" s="465"/>
      <c r="I113" s="135">
        <f t="shared" si="5"/>
        <v>0</v>
      </c>
    </row>
    <row r="114" spans="2:9" x14ac:dyDescent="0.25">
      <c r="B114" s="466" t="s">
        <v>2749</v>
      </c>
      <c r="C114" s="467"/>
      <c r="D114" s="333"/>
      <c r="E114" s="333"/>
      <c r="F114" s="333"/>
      <c r="G114" s="333"/>
      <c r="H114" s="333"/>
      <c r="I114" s="334"/>
    </row>
    <row r="115" spans="2:9" x14ac:dyDescent="0.25">
      <c r="B115" s="470" t="s">
        <v>2714</v>
      </c>
      <c r="C115" s="470"/>
      <c r="D115" s="3"/>
      <c r="E115" s="462"/>
      <c r="F115" s="463"/>
      <c r="G115" s="464"/>
      <c r="H115" s="465"/>
      <c r="I115" s="135">
        <f t="shared" si="5"/>
        <v>0</v>
      </c>
    </row>
    <row r="116" spans="2:9" x14ac:dyDescent="0.25">
      <c r="B116" s="492" t="s">
        <v>2739</v>
      </c>
      <c r="C116" s="493"/>
      <c r="D116" s="3"/>
      <c r="E116" s="462"/>
      <c r="F116" s="463"/>
      <c r="G116" s="464"/>
      <c r="H116" s="465"/>
      <c r="I116" s="135">
        <f t="shared" si="5"/>
        <v>0</v>
      </c>
    </row>
    <row r="117" spans="2:9" x14ac:dyDescent="0.25">
      <c r="B117" s="492" t="s">
        <v>2740</v>
      </c>
      <c r="C117" s="493"/>
      <c r="D117" s="3"/>
      <c r="E117" s="462"/>
      <c r="F117" s="463"/>
      <c r="G117" s="464"/>
      <c r="H117" s="465"/>
      <c r="I117" s="135">
        <f t="shared" si="5"/>
        <v>0</v>
      </c>
    </row>
    <row r="118" spans="2:9" x14ac:dyDescent="0.25">
      <c r="B118" s="460" t="s">
        <v>2507</v>
      </c>
      <c r="C118" s="461"/>
      <c r="D118" s="3"/>
      <c r="E118" s="462"/>
      <c r="F118" s="463"/>
      <c r="G118" s="464"/>
      <c r="H118" s="465"/>
      <c r="I118" s="135">
        <f t="shared" si="5"/>
        <v>0</v>
      </c>
    </row>
    <row r="119" spans="2:9" x14ac:dyDescent="0.25">
      <c r="B119" s="460" t="s">
        <v>2507</v>
      </c>
      <c r="C119" s="461"/>
      <c r="D119" s="3"/>
      <c r="E119" s="462"/>
      <c r="F119" s="463"/>
      <c r="G119" s="464"/>
      <c r="H119" s="465"/>
      <c r="I119" s="135">
        <f t="shared" si="5"/>
        <v>0</v>
      </c>
    </row>
    <row r="120" spans="2:9" x14ac:dyDescent="0.25">
      <c r="B120" s="460" t="s">
        <v>2507</v>
      </c>
      <c r="C120" s="461"/>
      <c r="D120" s="3"/>
      <c r="E120" s="462"/>
      <c r="F120" s="463"/>
      <c r="G120" s="464"/>
      <c r="H120" s="465"/>
      <c r="I120" s="135">
        <f t="shared" si="5"/>
        <v>0</v>
      </c>
    </row>
    <row r="121" spans="2:9" x14ac:dyDescent="0.25">
      <c r="B121" s="466" t="s">
        <v>22</v>
      </c>
      <c r="C121" s="467"/>
      <c r="D121" s="333"/>
      <c r="E121" s="333"/>
      <c r="F121" s="333"/>
      <c r="G121" s="333"/>
      <c r="H121" s="333"/>
      <c r="I121" s="334"/>
    </row>
    <row r="122" spans="2:9" x14ac:dyDescent="0.25">
      <c r="B122" s="468" t="s">
        <v>2507</v>
      </c>
      <c r="C122" s="468"/>
      <c r="D122" s="3"/>
      <c r="E122" s="462"/>
      <c r="F122" s="463"/>
      <c r="G122" s="464"/>
      <c r="H122" s="465"/>
      <c r="I122" s="135">
        <f t="shared" si="5"/>
        <v>0</v>
      </c>
    </row>
    <row r="123" spans="2:9" x14ac:dyDescent="0.25">
      <c r="B123" s="468" t="s">
        <v>2507</v>
      </c>
      <c r="C123" s="468"/>
      <c r="D123" s="3"/>
      <c r="E123" s="462"/>
      <c r="F123" s="463"/>
      <c r="G123" s="464"/>
      <c r="H123" s="465"/>
      <c r="I123" s="135">
        <f t="shared" si="5"/>
        <v>0</v>
      </c>
    </row>
    <row r="124" spans="2:9" x14ac:dyDescent="0.25">
      <c r="B124" s="468" t="s">
        <v>2507</v>
      </c>
      <c r="C124" s="468"/>
      <c r="D124" s="3"/>
      <c r="E124" s="462"/>
      <c r="F124" s="463"/>
      <c r="G124" s="464"/>
      <c r="H124" s="465"/>
      <c r="I124" s="135">
        <f t="shared" ref="I124:I126" si="7">SUM(E124:H124)</f>
        <v>0</v>
      </c>
    </row>
    <row r="125" spans="2:9" x14ac:dyDescent="0.25">
      <c r="B125" s="468" t="s">
        <v>2507</v>
      </c>
      <c r="C125" s="468"/>
      <c r="D125" s="3"/>
      <c r="E125" s="462"/>
      <c r="F125" s="463"/>
      <c r="G125" s="464"/>
      <c r="H125" s="465"/>
      <c r="I125" s="135">
        <f t="shared" si="7"/>
        <v>0</v>
      </c>
    </row>
    <row r="126" spans="2:9" x14ac:dyDescent="0.25">
      <c r="B126" s="468" t="s">
        <v>2507</v>
      </c>
      <c r="C126" s="468"/>
      <c r="D126" s="3"/>
      <c r="E126" s="462"/>
      <c r="F126" s="463"/>
      <c r="G126" s="464"/>
      <c r="H126" s="465"/>
      <c r="I126" s="135">
        <f t="shared" si="7"/>
        <v>0</v>
      </c>
    </row>
    <row r="127" spans="2:9" x14ac:dyDescent="0.25">
      <c r="B127" s="468" t="s">
        <v>2507</v>
      </c>
      <c r="C127" s="468"/>
      <c r="D127" s="3"/>
      <c r="E127" s="462"/>
      <c r="F127" s="463"/>
      <c r="G127" s="464"/>
      <c r="H127" s="465"/>
      <c r="I127" s="135">
        <f t="shared" si="5"/>
        <v>0</v>
      </c>
    </row>
    <row r="128" spans="2:9" x14ac:dyDescent="0.25">
      <c r="B128" s="468" t="s">
        <v>2507</v>
      </c>
      <c r="C128" s="468"/>
      <c r="D128" s="3"/>
      <c r="E128" s="462"/>
      <c r="F128" s="463"/>
      <c r="G128" s="464"/>
      <c r="H128" s="465"/>
      <c r="I128" s="135">
        <f t="shared" si="5"/>
        <v>0</v>
      </c>
    </row>
    <row r="129" spans="2:9" x14ac:dyDescent="0.25">
      <c r="B129" s="468" t="s">
        <v>2507</v>
      </c>
      <c r="C129" s="468"/>
      <c r="D129" s="3"/>
      <c r="E129" s="462"/>
      <c r="F129" s="463"/>
      <c r="G129" s="464"/>
      <c r="H129" s="465"/>
      <c r="I129" s="135">
        <f t="shared" si="5"/>
        <v>0</v>
      </c>
    </row>
    <row r="130" spans="2:9" x14ac:dyDescent="0.25">
      <c r="B130" s="472" t="s">
        <v>2527</v>
      </c>
      <c r="C130" s="473"/>
      <c r="D130" s="473"/>
      <c r="E130" s="535">
        <f>SUM(E93:F129)</f>
        <v>0</v>
      </c>
      <c r="F130" s="535"/>
      <c r="G130" s="535">
        <f>SUM(G93:H129)</f>
        <v>0</v>
      </c>
      <c r="H130" s="535"/>
      <c r="I130" s="136">
        <f>SUM(E130:H130)</f>
        <v>0</v>
      </c>
    </row>
    <row r="131" spans="2:9" x14ac:dyDescent="0.25">
      <c r="B131" s="129"/>
      <c r="C131" s="130"/>
      <c r="D131" s="130"/>
      <c r="E131" s="130"/>
      <c r="F131" s="130"/>
      <c r="G131" s="130"/>
      <c r="H131" s="130"/>
      <c r="I131" s="131"/>
    </row>
    <row r="132" spans="2:9" ht="21" x14ac:dyDescent="0.25">
      <c r="B132" s="400" t="s">
        <v>2524</v>
      </c>
      <c r="C132" s="401"/>
      <c r="D132" s="401"/>
      <c r="E132" s="401"/>
      <c r="F132" s="401"/>
      <c r="G132" s="401"/>
      <c r="H132" s="401"/>
      <c r="I132" s="478"/>
    </row>
    <row r="133" spans="2:9" x14ac:dyDescent="0.25">
      <c r="B133" s="137"/>
      <c r="C133" s="138"/>
      <c r="D133" s="138"/>
      <c r="E133" s="138"/>
      <c r="F133" s="138"/>
      <c r="G133" s="110"/>
      <c r="H133" s="110"/>
      <c r="I133" s="131"/>
    </row>
    <row r="134" spans="2:9" x14ac:dyDescent="0.25">
      <c r="B134" s="137"/>
      <c r="C134" s="490" t="s">
        <v>2525</v>
      </c>
      <c r="D134" s="490"/>
      <c r="E134" s="168" t="s">
        <v>13</v>
      </c>
      <c r="F134" s="169" t="s">
        <v>2750</v>
      </c>
      <c r="G134" s="94" t="s">
        <v>2494</v>
      </c>
      <c r="H134" s="114"/>
      <c r="I134" s="95"/>
    </row>
    <row r="135" spans="2:9" x14ac:dyDescent="0.25">
      <c r="B135" s="137"/>
      <c r="C135" s="491" t="s">
        <v>2526</v>
      </c>
      <c r="D135" s="491"/>
      <c r="E135" s="139">
        <f>SUM(E89:F89)</f>
        <v>0</v>
      </c>
      <c r="F135" s="140">
        <f>SUM(G89:H89)</f>
        <v>0</v>
      </c>
      <c r="G135" s="100">
        <f>DetailedTotalSum</f>
        <v>0</v>
      </c>
      <c r="H135" s="138"/>
      <c r="I135" s="141"/>
    </row>
    <row r="136" spans="2:9" x14ac:dyDescent="0.25">
      <c r="B136" s="137"/>
      <c r="C136" s="491" t="s">
        <v>2527</v>
      </c>
      <c r="D136" s="491"/>
      <c r="E136" s="139">
        <f>SUM(E130:F130)</f>
        <v>0</v>
      </c>
      <c r="F136" s="140">
        <f>SUM(G130:H130)</f>
        <v>0</v>
      </c>
      <c r="G136" s="100">
        <f>DetailedIneligibleTotal</f>
        <v>0</v>
      </c>
      <c r="H136" s="138"/>
      <c r="I136" s="141"/>
    </row>
    <row r="137" spans="2:9" x14ac:dyDescent="0.25">
      <c r="B137" s="137"/>
      <c r="C137" s="476" t="s">
        <v>2497</v>
      </c>
      <c r="D137" s="476"/>
      <c r="E137" s="142">
        <f>SUM(E135:E136)</f>
        <v>0</v>
      </c>
      <c r="F137" s="143">
        <f>SUM(F135:F136)</f>
        <v>0</v>
      </c>
      <c r="G137" s="107">
        <f>SUM(G135:G136)</f>
        <v>0</v>
      </c>
      <c r="H137" s="144"/>
      <c r="I137" s="145"/>
    </row>
    <row r="138" spans="2:9" x14ac:dyDescent="0.25">
      <c r="B138" s="137"/>
      <c r="C138" s="138"/>
      <c r="D138" s="146"/>
      <c r="E138" s="138"/>
      <c r="F138" s="138"/>
      <c r="G138" s="110"/>
      <c r="H138" s="110"/>
      <c r="I138" s="131"/>
    </row>
    <row r="139" spans="2:9" x14ac:dyDescent="0.25">
      <c r="B139" s="129"/>
      <c r="C139" s="483" t="s">
        <v>2528</v>
      </c>
      <c r="D139" s="483"/>
      <c r="E139" s="483"/>
      <c r="F139" s="147"/>
      <c r="G139" s="130"/>
      <c r="H139" s="147"/>
      <c r="I139" s="148"/>
    </row>
    <row r="140" spans="2:9" ht="30" x14ac:dyDescent="0.25">
      <c r="B140" s="161" t="s">
        <v>2710</v>
      </c>
      <c r="C140" s="479" t="s">
        <v>2499</v>
      </c>
      <c r="D140" s="479"/>
      <c r="E140" s="160"/>
      <c r="F140" s="485"/>
      <c r="G140" s="486"/>
      <c r="H140" s="130"/>
      <c r="I140" s="148"/>
    </row>
    <row r="141" spans="2:9" x14ac:dyDescent="0.25">
      <c r="B141" s="129"/>
      <c r="C141" s="566" t="s">
        <v>2708</v>
      </c>
      <c r="D141" s="480"/>
      <c r="E141" s="7"/>
      <c r="F141" s="485" t="s">
        <v>2581</v>
      </c>
      <c r="G141" s="486"/>
      <c r="H141" s="335"/>
      <c r="I141" s="9"/>
    </row>
    <row r="142" spans="2:9" x14ac:dyDescent="0.25">
      <c r="B142" s="129"/>
      <c r="C142" s="487" t="s">
        <v>2500</v>
      </c>
      <c r="D142" s="488"/>
      <c r="E142" s="7"/>
      <c r="F142" s="149" t="s">
        <v>2580</v>
      </c>
      <c r="G142" s="489" t="s">
        <v>2579</v>
      </c>
      <c r="H142" s="489"/>
      <c r="I142" s="9"/>
    </row>
    <row r="143" spans="2:9" x14ac:dyDescent="0.25">
      <c r="B143" s="129"/>
      <c r="C143" s="484" t="s">
        <v>2709</v>
      </c>
      <c r="D143" s="480"/>
      <c r="E143" s="7"/>
      <c r="F143" s="162"/>
      <c r="G143" s="163"/>
      <c r="H143" s="150"/>
      <c r="I143" s="9"/>
    </row>
    <row r="144" spans="2:9" x14ac:dyDescent="0.25">
      <c r="B144" s="129"/>
      <c r="C144" s="481" t="s">
        <v>2766</v>
      </c>
      <c r="D144" s="482"/>
      <c r="E144" s="7"/>
      <c r="F144" s="162"/>
      <c r="G144" s="163"/>
      <c r="H144" s="150"/>
      <c r="I144" s="9"/>
    </row>
    <row r="145" spans="2:9" x14ac:dyDescent="0.25">
      <c r="B145" s="129"/>
      <c r="C145" s="481" t="s">
        <v>2766</v>
      </c>
      <c r="D145" s="482"/>
      <c r="E145" s="7"/>
      <c r="F145" s="162"/>
      <c r="G145" s="163"/>
      <c r="H145" s="150"/>
      <c r="I145" s="9"/>
    </row>
    <row r="146" spans="2:9" x14ac:dyDescent="0.25">
      <c r="B146" s="129"/>
      <c r="C146" s="481" t="s">
        <v>2766</v>
      </c>
      <c r="D146" s="482"/>
      <c r="E146" s="7"/>
      <c r="F146" s="162"/>
      <c r="G146" s="163"/>
      <c r="H146" s="130"/>
      <c r="I146" s="131"/>
    </row>
    <row r="147" spans="2:9" x14ac:dyDescent="0.25">
      <c r="B147" s="129"/>
      <c r="C147" s="477" t="s">
        <v>2502</v>
      </c>
      <c r="D147" s="477"/>
      <c r="E147" s="151">
        <f>SUM(E140:E146)</f>
        <v>0</v>
      </c>
      <c r="F147" s="152"/>
      <c r="G147" s="130"/>
      <c r="H147" s="130"/>
      <c r="I147" s="131"/>
    </row>
    <row r="148" spans="2:9" x14ac:dyDescent="0.25">
      <c r="B148" s="129"/>
      <c r="C148" s="152"/>
      <c r="D148" s="152"/>
      <c r="E148" s="152"/>
      <c r="F148" s="152"/>
      <c r="G148" s="130"/>
      <c r="H148" s="130"/>
      <c r="I148" s="131"/>
    </row>
    <row r="149" spans="2:9" x14ac:dyDescent="0.25">
      <c r="B149" s="129"/>
      <c r="C149" s="152"/>
      <c r="D149" s="121" t="s">
        <v>2576</v>
      </c>
      <c r="E149" s="122">
        <f>G137-E147</f>
        <v>0</v>
      </c>
      <c r="F149" s="152"/>
      <c r="G149" s="130"/>
      <c r="H149" s="130"/>
      <c r="I149" s="131"/>
    </row>
    <row r="150" spans="2:9" x14ac:dyDescent="0.25">
      <c r="B150" s="153"/>
      <c r="C150" s="154"/>
      <c r="D150" s="154"/>
      <c r="E150" s="155"/>
      <c r="F150" s="154"/>
      <c r="G150" s="156"/>
      <c r="H150" s="157"/>
      <c r="I150" s="158"/>
    </row>
    <row r="151" spans="2:9" x14ac:dyDescent="0.25"/>
  </sheetData>
  <sheetProtection algorithmName="SHA-512" hashValue="5asjpYJP9m9LPPP5mt1co76iY2NwYGHmMn0Q3/TFZcvHfP83YkqKh/cSyjjm7d+bm3NXHDKQ97EgN0LNGcQVgQ==" saltValue="80jGBW34kjLXQ5SbymDwiw==" spinCount="100000" sheet="1" objects="1" scenarios="1"/>
  <mergeCells count="319">
    <mergeCell ref="B58:C58"/>
    <mergeCell ref="E58:F58"/>
    <mergeCell ref="G58:H58"/>
    <mergeCell ref="B59:C59"/>
    <mergeCell ref="E59:F59"/>
    <mergeCell ref="G59:H59"/>
    <mergeCell ref="E130:F130"/>
    <mergeCell ref="G130:H130"/>
    <mergeCell ref="E122:F122"/>
    <mergeCell ref="E123:F123"/>
    <mergeCell ref="E127:F127"/>
    <mergeCell ref="E128:F128"/>
    <mergeCell ref="E129:F129"/>
    <mergeCell ref="G122:H122"/>
    <mergeCell ref="G123:H123"/>
    <mergeCell ref="G127:H127"/>
    <mergeCell ref="G128:H128"/>
    <mergeCell ref="G129:H129"/>
    <mergeCell ref="G125:H125"/>
    <mergeCell ref="E126:F126"/>
    <mergeCell ref="G126:H126"/>
    <mergeCell ref="G117:H117"/>
    <mergeCell ref="G118:H118"/>
    <mergeCell ref="G119:H119"/>
    <mergeCell ref="G120:H120"/>
    <mergeCell ref="E116:F116"/>
    <mergeCell ref="E117:F117"/>
    <mergeCell ref="E118:F118"/>
    <mergeCell ref="E119:F119"/>
    <mergeCell ref="E120:F120"/>
    <mergeCell ref="E89:F89"/>
    <mergeCell ref="E108:F108"/>
    <mergeCell ref="E111:F111"/>
    <mergeCell ref="E112:F112"/>
    <mergeCell ref="G107:H107"/>
    <mergeCell ref="G108:H108"/>
    <mergeCell ref="G111:H111"/>
    <mergeCell ref="G112:H112"/>
    <mergeCell ref="G91:H91"/>
    <mergeCell ref="G105:H105"/>
    <mergeCell ref="G103:H103"/>
    <mergeCell ref="G113:H113"/>
    <mergeCell ref="E113:F113"/>
    <mergeCell ref="E115:F115"/>
    <mergeCell ref="G115:H115"/>
    <mergeCell ref="G116:H116"/>
    <mergeCell ref="G104:H104"/>
    <mergeCell ref="E101:F101"/>
    <mergeCell ref="E60:F60"/>
    <mergeCell ref="E61:F61"/>
    <mergeCell ref="E63:F63"/>
    <mergeCell ref="E64:F64"/>
    <mergeCell ref="E65:F65"/>
    <mergeCell ref="E66:F66"/>
    <mergeCell ref="G54:H54"/>
    <mergeCell ref="G60:H60"/>
    <mergeCell ref="G57:H57"/>
    <mergeCell ref="G56:H56"/>
    <mergeCell ref="G55:H55"/>
    <mergeCell ref="G61:H61"/>
    <mergeCell ref="G63:H63"/>
    <mergeCell ref="G64:H64"/>
    <mergeCell ref="G65:H65"/>
    <mergeCell ref="E62:F62"/>
    <mergeCell ref="G62:H62"/>
    <mergeCell ref="G82:H82"/>
    <mergeCell ref="G83:H83"/>
    <mergeCell ref="G84:H84"/>
    <mergeCell ref="E78:F78"/>
    <mergeCell ref="E79:F79"/>
    <mergeCell ref="E80:F80"/>
    <mergeCell ref="G77:H77"/>
    <mergeCell ref="E77:F77"/>
    <mergeCell ref="E100:F100"/>
    <mergeCell ref="G100:H100"/>
    <mergeCell ref="G85:H85"/>
    <mergeCell ref="G78:H78"/>
    <mergeCell ref="G79:H79"/>
    <mergeCell ref="G80:H80"/>
    <mergeCell ref="G81:H81"/>
    <mergeCell ref="E81:F81"/>
    <mergeCell ref="E82:F82"/>
    <mergeCell ref="G88:H88"/>
    <mergeCell ref="G87:H87"/>
    <mergeCell ref="G86:H86"/>
    <mergeCell ref="G89:H89"/>
    <mergeCell ref="E68:F68"/>
    <mergeCell ref="E69:F69"/>
    <mergeCell ref="E70:F70"/>
    <mergeCell ref="E71:F71"/>
    <mergeCell ref="G68:H68"/>
    <mergeCell ref="G69:H69"/>
    <mergeCell ref="G70:H70"/>
    <mergeCell ref="G71:H71"/>
    <mergeCell ref="G75:H75"/>
    <mergeCell ref="E74:F74"/>
    <mergeCell ref="E75:F75"/>
    <mergeCell ref="G73:H73"/>
    <mergeCell ref="G74:H74"/>
    <mergeCell ref="E54:F54"/>
    <mergeCell ref="B102:C102"/>
    <mergeCell ref="B103:C103"/>
    <mergeCell ref="E83:F83"/>
    <mergeCell ref="E84:F84"/>
    <mergeCell ref="E85:F85"/>
    <mergeCell ref="E86:F86"/>
    <mergeCell ref="E87:F87"/>
    <mergeCell ref="E88:F88"/>
    <mergeCell ref="G93:H93"/>
    <mergeCell ref="G94:H94"/>
    <mergeCell ref="G95:H95"/>
    <mergeCell ref="G96:H96"/>
    <mergeCell ref="G97:H97"/>
    <mergeCell ref="G98:H98"/>
    <mergeCell ref="E55:F55"/>
    <mergeCell ref="E56:F56"/>
    <mergeCell ref="E57:F57"/>
    <mergeCell ref="B62:C62"/>
    <mergeCell ref="G101:H101"/>
    <mergeCell ref="G102:H102"/>
    <mergeCell ref="G66:H66"/>
    <mergeCell ref="E49:F49"/>
    <mergeCell ref="G49:H49"/>
    <mergeCell ref="G50:H50"/>
    <mergeCell ref="G51:H51"/>
    <mergeCell ref="E50:F50"/>
    <mergeCell ref="E51:F51"/>
    <mergeCell ref="E52:F52"/>
    <mergeCell ref="E53:F53"/>
    <mergeCell ref="G53:H53"/>
    <mergeCell ref="G52:H52"/>
    <mergeCell ref="E46:F46"/>
    <mergeCell ref="G41:H41"/>
    <mergeCell ref="G42:H42"/>
    <mergeCell ref="G43:H43"/>
    <mergeCell ref="G44:H44"/>
    <mergeCell ref="G45:H45"/>
    <mergeCell ref="G46:H46"/>
    <mergeCell ref="E48:F48"/>
    <mergeCell ref="G48:H48"/>
    <mergeCell ref="G39:H39"/>
    <mergeCell ref="G40:H40"/>
    <mergeCell ref="E39:F39"/>
    <mergeCell ref="E40:F40"/>
    <mergeCell ref="E41:F41"/>
    <mergeCell ref="E42:F42"/>
    <mergeCell ref="E43:F43"/>
    <mergeCell ref="E44:F44"/>
    <mergeCell ref="E45:F45"/>
    <mergeCell ref="E35:F35"/>
    <mergeCell ref="E36:F36"/>
    <mergeCell ref="E37:F37"/>
    <mergeCell ref="G30:H30"/>
    <mergeCell ref="G31:H31"/>
    <mergeCell ref="G33:H33"/>
    <mergeCell ref="G34:H34"/>
    <mergeCell ref="G35:H35"/>
    <mergeCell ref="G36:H36"/>
    <mergeCell ref="G37:H37"/>
    <mergeCell ref="E32:F32"/>
    <mergeCell ref="G32:H32"/>
    <mergeCell ref="B35:C35"/>
    <mergeCell ref="B36:C36"/>
    <mergeCell ref="B37:C37"/>
    <mergeCell ref="B44:C44"/>
    <mergeCell ref="B84:C84"/>
    <mergeCell ref="B85:C85"/>
    <mergeCell ref="B46:C46"/>
    <mergeCell ref="B45:C45"/>
    <mergeCell ref="B48:C48"/>
    <mergeCell ref="B50:C50"/>
    <mergeCell ref="B49:C49"/>
    <mergeCell ref="B57:C57"/>
    <mergeCell ref="B60:C60"/>
    <mergeCell ref="B61:C61"/>
    <mergeCell ref="B63:C63"/>
    <mergeCell ref="B64:C64"/>
    <mergeCell ref="B65:C65"/>
    <mergeCell ref="B51:C51"/>
    <mergeCell ref="B52:C52"/>
    <mergeCell ref="B53:C53"/>
    <mergeCell ref="B54:C54"/>
    <mergeCell ref="B77:C77"/>
    <mergeCell ref="B38:C38"/>
    <mergeCell ref="B47:C47"/>
    <mergeCell ref="B30:C30"/>
    <mergeCell ref="B31:C31"/>
    <mergeCell ref="B33:C33"/>
    <mergeCell ref="B34:C34"/>
    <mergeCell ref="B26:I26"/>
    <mergeCell ref="E28:F28"/>
    <mergeCell ref="G28:H28"/>
    <mergeCell ref="E7:I7"/>
    <mergeCell ref="F17:H17"/>
    <mergeCell ref="F18:G18"/>
    <mergeCell ref="F20:G20"/>
    <mergeCell ref="F21:G21"/>
    <mergeCell ref="F22:G22"/>
    <mergeCell ref="B13:D15"/>
    <mergeCell ref="B17:C20"/>
    <mergeCell ref="E30:F30"/>
    <mergeCell ref="E31:F31"/>
    <mergeCell ref="E33:F33"/>
    <mergeCell ref="E34:F34"/>
    <mergeCell ref="B32:C32"/>
    <mergeCell ref="F19:G19"/>
    <mergeCell ref="B2:I2"/>
    <mergeCell ref="B55:C55"/>
    <mergeCell ref="B56:C56"/>
    <mergeCell ref="B72:C72"/>
    <mergeCell ref="B73:C73"/>
    <mergeCell ref="B74:C74"/>
    <mergeCell ref="B75:C75"/>
    <mergeCell ref="B66:C66"/>
    <mergeCell ref="B68:C68"/>
    <mergeCell ref="B69:C69"/>
    <mergeCell ref="B70:C70"/>
    <mergeCell ref="B71:C71"/>
    <mergeCell ref="B3:H3"/>
    <mergeCell ref="B28:C28"/>
    <mergeCell ref="B4:I6"/>
    <mergeCell ref="F10:G10"/>
    <mergeCell ref="F9:I9"/>
    <mergeCell ref="B9:D12"/>
    <mergeCell ref="B39:C39"/>
    <mergeCell ref="B40:C40"/>
    <mergeCell ref="B41:C41"/>
    <mergeCell ref="B42:C42"/>
    <mergeCell ref="B43:C43"/>
    <mergeCell ref="B29:C29"/>
    <mergeCell ref="B128:C128"/>
    <mergeCell ref="B129:C129"/>
    <mergeCell ref="B130:D130"/>
    <mergeCell ref="B97:C97"/>
    <mergeCell ref="B98:C98"/>
    <mergeCell ref="B100:C100"/>
    <mergeCell ref="B101:C101"/>
    <mergeCell ref="B105:C105"/>
    <mergeCell ref="B115:C115"/>
    <mergeCell ref="B107:C107"/>
    <mergeCell ref="B116:C116"/>
    <mergeCell ref="B120:C120"/>
    <mergeCell ref="B127:C127"/>
    <mergeCell ref="B117:C117"/>
    <mergeCell ref="B118:C118"/>
    <mergeCell ref="B119:C119"/>
    <mergeCell ref="B122:C122"/>
    <mergeCell ref="B126:C126"/>
    <mergeCell ref="B113:C113"/>
    <mergeCell ref="B112:C112"/>
    <mergeCell ref="B108:C108"/>
    <mergeCell ref="B124:C124"/>
    <mergeCell ref="B111:C111"/>
    <mergeCell ref="B104:C104"/>
    <mergeCell ref="C137:D137"/>
    <mergeCell ref="C147:D147"/>
    <mergeCell ref="B132:I132"/>
    <mergeCell ref="C140:D140"/>
    <mergeCell ref="C141:D141"/>
    <mergeCell ref="C146:D146"/>
    <mergeCell ref="C139:E139"/>
    <mergeCell ref="C143:D143"/>
    <mergeCell ref="C145:D145"/>
    <mergeCell ref="F140:G140"/>
    <mergeCell ref="C144:D144"/>
    <mergeCell ref="C142:D142"/>
    <mergeCell ref="G142:H142"/>
    <mergeCell ref="F141:G141"/>
    <mergeCell ref="C134:D134"/>
    <mergeCell ref="C135:D135"/>
    <mergeCell ref="C136:D136"/>
    <mergeCell ref="E124:F124"/>
    <mergeCell ref="G124:H124"/>
    <mergeCell ref="B125:C125"/>
    <mergeCell ref="E125:F125"/>
    <mergeCell ref="B95:C95"/>
    <mergeCell ref="B96:C96"/>
    <mergeCell ref="B88:C88"/>
    <mergeCell ref="B89:D89"/>
    <mergeCell ref="B78:C78"/>
    <mergeCell ref="B79:C79"/>
    <mergeCell ref="B80:C80"/>
    <mergeCell ref="B81:C81"/>
    <mergeCell ref="B82:C82"/>
    <mergeCell ref="B83:C83"/>
    <mergeCell ref="B114:C114"/>
    <mergeCell ref="B121:C121"/>
    <mergeCell ref="B123:C123"/>
    <mergeCell ref="E91:F91"/>
    <mergeCell ref="E103:F103"/>
    <mergeCell ref="E104:F104"/>
    <mergeCell ref="E105:F105"/>
    <mergeCell ref="E107:F107"/>
    <mergeCell ref="E102:F102"/>
    <mergeCell ref="E93:F93"/>
    <mergeCell ref="B109:C109"/>
    <mergeCell ref="E109:F109"/>
    <mergeCell ref="G109:H109"/>
    <mergeCell ref="B110:C110"/>
    <mergeCell ref="E110:F110"/>
    <mergeCell ref="G110:H110"/>
    <mergeCell ref="B92:C92"/>
    <mergeCell ref="B67:C67"/>
    <mergeCell ref="B76:C76"/>
    <mergeCell ref="B99:C99"/>
    <mergeCell ref="B106:C106"/>
    <mergeCell ref="B86:C86"/>
    <mergeCell ref="B87:C87"/>
    <mergeCell ref="B91:C91"/>
    <mergeCell ref="B93:C93"/>
    <mergeCell ref="B94:C94"/>
    <mergeCell ref="E94:F94"/>
    <mergeCell ref="E95:F95"/>
    <mergeCell ref="E96:F96"/>
    <mergeCell ref="E97:F97"/>
    <mergeCell ref="E98:F98"/>
    <mergeCell ref="G72:H72"/>
    <mergeCell ref="E72:F72"/>
    <mergeCell ref="E73:F73"/>
  </mergeCells>
  <conditionalFormatting sqref="I22:I24">
    <cfRule type="cellIs" dxfId="29" priority="16" operator="equal">
      <formula>1</formula>
    </cfRule>
  </conditionalFormatting>
  <conditionalFormatting sqref="I18:I19">
    <cfRule type="cellIs" dxfId="28" priority="15" operator="greaterThan">
      <formula>50%</formula>
    </cfRule>
  </conditionalFormatting>
  <conditionalFormatting sqref="F16 E91 E134 E137 F13 E28">
    <cfRule type="expression" dxfId="27" priority="14">
      <formula>$F$10="Transport"</formula>
    </cfRule>
  </conditionalFormatting>
  <conditionalFormatting sqref="E135:E136 F14:F15 E30:E37 E48:E61 E93:E98 E68:E75 E100:E105 E115:E120 E122:E123 E39:E46 E63:E66 E111:E113 E77:E88 E127:E129 E107:E108">
    <cfRule type="expression" dxfId="26" priority="13">
      <formula>$F$10="Transport"</formula>
    </cfRule>
  </conditionalFormatting>
  <conditionalFormatting sqref="G13 G16 G91 F134 F137 G28">
    <cfRule type="expression" dxfId="25" priority="11">
      <formula>$F$10="Last-Mile"</formula>
    </cfRule>
  </conditionalFormatting>
  <conditionalFormatting sqref="G14:G15 F135:F136 G30:G37 G48:G61 G93:G98 G68:G75 G100:G105 G115:G120 G122:G123 G39:G46 G63:G66 G111:G113 G77:G88 G127:G129 G107:G108">
    <cfRule type="expression" dxfId="24" priority="10">
      <formula>$F$10="Last-Mile"</formula>
    </cfRule>
  </conditionalFormatting>
  <conditionalFormatting sqref="E62">
    <cfRule type="expression" dxfId="23" priority="6">
      <formula>$F$10="Transport"</formula>
    </cfRule>
  </conditionalFormatting>
  <conditionalFormatting sqref="G62">
    <cfRule type="expression" dxfId="22" priority="5">
      <formula>$F$10="Last-Mile"</formula>
    </cfRule>
  </conditionalFormatting>
  <conditionalFormatting sqref="E109:E110">
    <cfRule type="expression" dxfId="21" priority="4">
      <formula>$F$10="Transport"</formula>
    </cfRule>
  </conditionalFormatting>
  <conditionalFormatting sqref="G109:G110">
    <cfRule type="expression" dxfId="20" priority="3">
      <formula>$F$10="Last-Mile"</formula>
    </cfRule>
  </conditionalFormatting>
  <conditionalFormatting sqref="E124:E126">
    <cfRule type="expression" dxfId="19" priority="2">
      <formula>$F$10="Transport"</formula>
    </cfRule>
  </conditionalFormatting>
  <conditionalFormatting sqref="G124:G126">
    <cfRule type="expression" dxfId="18" priority="1">
      <formula>$F$10="Last-Mile"</formula>
    </cfRule>
  </conditionalFormatting>
  <dataValidations count="3">
    <dataValidation type="decimal" allowBlank="1" showInputMessage="1" showErrorMessage="1" sqref="E107:E113 E140:E146 E93:E98 G68:G75 I30:I37 G30:G37 G115:G120 E39:E46 G100:G105 G93:G98 I93:I98 E68:E75 I68:I75 E100:E105 I48:I66 I100:I105 E115:E120 I115:I120 I77:I89 I39:I46 G39:G46 E122:E130 G48:G66 G77:G89 E77:E89 G122:G130 I122:I130 E48:E57 E60:E66 I107:I113 G107:G113 E30:E31 E33:E37" xr:uid="{C537AE19-B460-42C8-A2B6-E7FE05718A35}">
      <formula1>0</formula1>
      <formula2>1000000000</formula2>
    </dataValidation>
    <dataValidation type="whole" allowBlank="1" showInputMessage="1" showErrorMessage="1" sqref="D100:D105 D93:D98 D115:D120 D122:D129 D107:D113" xr:uid="{C388E5F2-2010-4F09-A3DF-CB3D9E7502CF}">
      <formula1>0</formula1>
      <formula2>1000000000</formula2>
    </dataValidation>
    <dataValidation type="custom" errorStyle="information" allowBlank="1" showInputMessage="1" showErrorMessage="1" error="Last-Mile Satellite Equipment Costs are not elligible costs." sqref="E58:F59 E32:F32" xr:uid="{21E80CEC-63D9-45B6-B9BF-447517EAD68C}">
      <formula1>"&lt;&gt;"""""</formula1>
    </dataValidation>
  </dataValidations>
  <pageMargins left="0.25" right="0.25" top="0.75" bottom="0.75" header="0.3" footer="0.3"/>
  <pageSetup paperSize="17" scale="77" fitToHeight="0" orientation="portrait" r:id="rId1"/>
  <headerFooter>
    <oddFooter>Page &amp;P of &amp;N</oddFooter>
  </headerFooter>
  <rowBreaks count="1" manualBreakCount="1">
    <brk id="90" max="9" man="1"/>
  </rowBreaks>
  <ignoredErrors>
    <ignoredError sqref="I30:I31 I45:I46 I63:I66 I68:I75 I86:I88 I127:I129 I48 I39:I43 I77:I83 I105 I115 I93:I98 I100:I101 I34:I37 I60:I61 I122:I123 I50:I5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78D6-9D2B-44E6-9B09-59D916906CDC}">
  <sheetPr>
    <pageSetUpPr fitToPage="1"/>
  </sheetPr>
  <dimension ref="A1:M41"/>
  <sheetViews>
    <sheetView zoomScale="80" zoomScaleNormal="80" zoomScaleSheetLayoutView="80" workbookViewId="0">
      <selection activeCell="B25" sqref="B25"/>
    </sheetView>
  </sheetViews>
  <sheetFormatPr defaultColWidth="0" defaultRowHeight="15" zeroHeight="1" x14ac:dyDescent="0.25"/>
  <cols>
    <col min="1" max="1" width="2.5" style="8" customWidth="1"/>
    <col min="2" max="5" width="24.75" style="8" customWidth="1"/>
    <col min="6" max="6" width="24.625" style="8" customWidth="1"/>
    <col min="7" max="7" width="21.5" style="8" customWidth="1"/>
    <col min="8" max="8" width="24.625" style="8" customWidth="1"/>
    <col min="9" max="9" width="13.625" style="8" customWidth="1"/>
    <col min="10" max="10" width="24.625" style="8" customWidth="1"/>
    <col min="11" max="12" width="16.75" style="8" customWidth="1"/>
    <col min="13" max="13" width="2.5" style="8" customWidth="1"/>
    <col min="14" max="16384" width="9" style="8" hidden="1"/>
  </cols>
  <sheetData>
    <row r="1" spans="2:12" x14ac:dyDescent="0.25"/>
    <row r="2" spans="2:12" ht="23.25" x14ac:dyDescent="0.25">
      <c r="B2" s="374" t="s">
        <v>2707</v>
      </c>
      <c r="C2" s="375"/>
      <c r="D2" s="375"/>
      <c r="E2" s="375"/>
      <c r="F2" s="375"/>
      <c r="G2" s="375"/>
      <c r="H2" s="375"/>
      <c r="I2" s="375"/>
      <c r="J2" s="375"/>
      <c r="K2" s="375"/>
      <c r="L2" s="376"/>
    </row>
    <row r="3" spans="2:12" ht="21" x14ac:dyDescent="0.25">
      <c r="B3" s="402" t="s">
        <v>2679</v>
      </c>
      <c r="C3" s="403"/>
      <c r="D3" s="403"/>
      <c r="E3" s="403"/>
      <c r="F3" s="403"/>
      <c r="G3" s="403"/>
      <c r="H3" s="403"/>
      <c r="I3" s="403"/>
      <c r="J3" s="403"/>
      <c r="K3" s="398" t="s">
        <v>2779</v>
      </c>
      <c r="L3" s="399"/>
    </row>
    <row r="4" spans="2:12" x14ac:dyDescent="0.25">
      <c r="B4" s="408" t="s">
        <v>2695</v>
      </c>
      <c r="C4" s="409"/>
      <c r="D4" s="409"/>
      <c r="E4" s="409"/>
      <c r="F4" s="409"/>
      <c r="G4" s="409"/>
      <c r="H4" s="409"/>
      <c r="I4" s="409"/>
      <c r="J4" s="409"/>
      <c r="K4" s="409"/>
      <c r="L4" s="447"/>
    </row>
    <row r="5" spans="2:12" x14ac:dyDescent="0.25">
      <c r="B5" s="408"/>
      <c r="C5" s="409"/>
      <c r="D5" s="409"/>
      <c r="E5" s="409"/>
      <c r="F5" s="409"/>
      <c r="G5" s="409"/>
      <c r="H5" s="409"/>
      <c r="I5" s="409"/>
      <c r="J5" s="409"/>
      <c r="K5" s="409"/>
      <c r="L5" s="447"/>
    </row>
    <row r="6" spans="2:12" x14ac:dyDescent="0.25">
      <c r="B6" s="410"/>
      <c r="C6" s="411"/>
      <c r="D6" s="411"/>
      <c r="E6" s="411"/>
      <c r="F6" s="411"/>
      <c r="G6" s="411"/>
      <c r="H6" s="411"/>
      <c r="I6" s="411"/>
      <c r="J6" s="411"/>
      <c r="K6" s="411"/>
      <c r="L6" s="448"/>
    </row>
    <row r="7" spans="2:12" ht="21" customHeight="1" x14ac:dyDescent="0.25">
      <c r="B7" s="418" t="s">
        <v>2760</v>
      </c>
      <c r="C7" s="419"/>
      <c r="D7" s="419"/>
      <c r="E7" s="419"/>
      <c r="F7" s="419"/>
      <c r="G7" s="419"/>
      <c r="H7" s="419"/>
      <c r="I7" s="419"/>
      <c r="J7" s="419"/>
      <c r="K7" s="321"/>
      <c r="L7" s="322"/>
    </row>
    <row r="8" spans="2:12" x14ac:dyDescent="0.25">
      <c r="B8" s="40"/>
      <c r="C8" s="41"/>
      <c r="D8" s="41"/>
      <c r="E8" s="41"/>
      <c r="F8" s="41"/>
      <c r="G8" s="41"/>
      <c r="H8" s="41"/>
      <c r="I8" s="41"/>
      <c r="J8" s="41"/>
      <c r="K8" s="41"/>
      <c r="L8" s="42"/>
    </row>
    <row r="9" spans="2:12" ht="15.75" customHeight="1" x14ac:dyDescent="0.25">
      <c r="B9" s="539" t="s">
        <v>2759</v>
      </c>
      <c r="C9" s="540"/>
      <c r="D9" s="540"/>
      <c r="E9" s="540"/>
      <c r="F9" s="540"/>
      <c r="G9" s="540"/>
      <c r="H9" s="196" t="s">
        <v>6</v>
      </c>
      <c r="I9" s="266" t="str">
        <f>IF(ISBLANK('INSTRUCTIONS - Project Info'!E25), "Auto-Populated from the INSTRUCTIONS Sheet", 'INSTRUCTIONS - Project Info'!E25)</f>
        <v>Auto-Populated from the INSTRUCTIONS Sheet</v>
      </c>
      <c r="J9" s="362"/>
      <c r="K9" s="362"/>
      <c r="L9" s="198"/>
    </row>
    <row r="10" spans="2:12" ht="15.75" customHeight="1" x14ac:dyDescent="0.25">
      <c r="B10" s="541"/>
      <c r="C10" s="540"/>
      <c r="D10" s="540"/>
      <c r="E10" s="540"/>
      <c r="F10" s="540"/>
      <c r="G10" s="540"/>
      <c r="H10" s="196" t="s">
        <v>7</v>
      </c>
      <c r="I10" s="266" t="str">
        <f>IF(ISBLANK('INSTRUCTIONS - Project Info'!E27), "Auto-Populated from the INSTRUCTIONS Sheet", 'INSTRUCTIONS - Project Info'!E27)</f>
        <v>Auto-Populated from the INSTRUCTIONS Sheet</v>
      </c>
      <c r="J10" s="362"/>
      <c r="K10" s="362"/>
      <c r="L10" s="198"/>
    </row>
    <row r="11" spans="2:12" ht="15.75" x14ac:dyDescent="0.25">
      <c r="B11" s="541"/>
      <c r="C11" s="540"/>
      <c r="D11" s="540"/>
      <c r="E11" s="540"/>
      <c r="F11" s="540"/>
      <c r="G11" s="540"/>
      <c r="H11" s="171"/>
      <c r="I11" s="45"/>
      <c r="J11" s="45"/>
      <c r="K11" s="45"/>
      <c r="L11" s="199"/>
    </row>
    <row r="12" spans="2:12" ht="15.75" customHeight="1" x14ac:dyDescent="0.25">
      <c r="B12" s="541"/>
      <c r="C12" s="540"/>
      <c r="D12" s="540"/>
      <c r="E12" s="540"/>
      <c r="F12" s="540"/>
      <c r="G12" s="540"/>
      <c r="H12" s="171"/>
      <c r="I12" s="172"/>
      <c r="J12" s="172"/>
      <c r="K12" s="172"/>
      <c r="L12" s="200"/>
    </row>
    <row r="13" spans="2:12" ht="15.75" x14ac:dyDescent="0.25">
      <c r="B13" s="541"/>
      <c r="C13" s="540"/>
      <c r="D13" s="540"/>
      <c r="E13" s="540"/>
      <c r="F13" s="540"/>
      <c r="G13" s="540"/>
      <c r="H13" s="171"/>
      <c r="I13" s="264"/>
      <c r="J13" s="264"/>
      <c r="K13" s="264"/>
      <c r="L13" s="265"/>
    </row>
    <row r="14" spans="2:12" ht="15.75" x14ac:dyDescent="0.25">
      <c r="B14" s="541"/>
      <c r="C14" s="540"/>
      <c r="D14" s="540"/>
      <c r="E14" s="540"/>
      <c r="F14" s="540"/>
      <c r="G14" s="540"/>
      <c r="H14" s="171"/>
      <c r="I14" s="264"/>
      <c r="J14" s="264"/>
      <c r="K14" s="264"/>
      <c r="L14" s="202"/>
    </row>
    <row r="15" spans="2:12" ht="15.75" x14ac:dyDescent="0.25">
      <c r="B15" s="541"/>
      <c r="C15" s="540"/>
      <c r="D15" s="540"/>
      <c r="E15" s="540"/>
      <c r="F15" s="540"/>
      <c r="G15" s="540"/>
      <c r="H15" s="171"/>
      <c r="I15" s="264"/>
      <c r="J15" s="264"/>
      <c r="K15" s="264"/>
      <c r="L15" s="202"/>
    </row>
    <row r="16" spans="2:12" ht="15.75" x14ac:dyDescent="0.25">
      <c r="B16" s="541"/>
      <c r="C16" s="540"/>
      <c r="D16" s="540"/>
      <c r="E16" s="540"/>
      <c r="F16" s="540"/>
      <c r="G16" s="540"/>
      <c r="H16" s="171"/>
      <c r="I16" s="264"/>
      <c r="J16" s="264"/>
      <c r="K16" s="264"/>
      <c r="L16" s="202"/>
    </row>
    <row r="17" spans="2:12" ht="15.75" x14ac:dyDescent="0.25">
      <c r="B17" s="541"/>
      <c r="C17" s="540"/>
      <c r="D17" s="540"/>
      <c r="E17" s="540"/>
      <c r="F17" s="540"/>
      <c r="G17" s="540"/>
      <c r="H17" s="171"/>
      <c r="I17" s="264"/>
      <c r="J17" s="264"/>
      <c r="K17" s="264"/>
      <c r="L17" s="202"/>
    </row>
    <row r="18" spans="2:12" ht="18" customHeight="1" x14ac:dyDescent="0.25">
      <c r="B18" s="541"/>
      <c r="C18" s="540"/>
      <c r="D18" s="540"/>
      <c r="E18" s="540"/>
      <c r="F18" s="540"/>
      <c r="G18" s="540"/>
      <c r="H18" s="201"/>
      <c r="I18" s="201"/>
      <c r="J18" s="201"/>
      <c r="K18" s="201"/>
      <c r="L18" s="44"/>
    </row>
    <row r="19" spans="2:12" x14ac:dyDescent="0.25">
      <c r="B19" s="541"/>
      <c r="C19" s="540"/>
      <c r="D19" s="540"/>
      <c r="E19" s="540"/>
      <c r="F19" s="540"/>
      <c r="G19" s="540"/>
      <c r="H19" s="201"/>
      <c r="I19" s="201"/>
      <c r="J19" s="201"/>
      <c r="K19" s="201"/>
      <c r="L19" s="44"/>
    </row>
    <row r="20" spans="2:12" ht="11.25" customHeight="1" x14ac:dyDescent="0.25">
      <c r="B20" s="29"/>
      <c r="C20" s="30"/>
      <c r="D20" s="30"/>
      <c r="E20" s="173"/>
      <c r="F20" s="173"/>
      <c r="G20" s="173"/>
      <c r="H20" s="173"/>
      <c r="I20" s="173"/>
      <c r="J20" s="173"/>
      <c r="K20" s="173"/>
      <c r="L20" s="203"/>
    </row>
    <row r="21" spans="2:12" ht="21" x14ac:dyDescent="0.25">
      <c r="B21" s="402" t="s">
        <v>2680</v>
      </c>
      <c r="C21" s="403"/>
      <c r="D21" s="403"/>
      <c r="E21" s="403"/>
      <c r="F21" s="403"/>
      <c r="G21" s="403"/>
      <c r="H21" s="403"/>
      <c r="I21" s="403"/>
      <c r="J21" s="403"/>
      <c r="K21" s="319"/>
      <c r="L21" s="320"/>
    </row>
    <row r="22" spans="2:12" x14ac:dyDescent="0.25">
      <c r="B22" s="542" t="s">
        <v>2763</v>
      </c>
      <c r="C22" s="543"/>
      <c r="D22" s="543"/>
      <c r="E22" s="543"/>
      <c r="F22" s="543"/>
      <c r="G22" s="543"/>
      <c r="H22" s="543"/>
      <c r="I22" s="543"/>
      <c r="J22" s="543"/>
      <c r="K22" s="543"/>
      <c r="L22" s="544"/>
    </row>
    <row r="23" spans="2:12" x14ac:dyDescent="0.25">
      <c r="B23" s="313"/>
      <c r="C23" s="315"/>
      <c r="D23" s="316"/>
      <c r="E23" s="314"/>
      <c r="F23" s="441" t="s">
        <v>2765</v>
      </c>
      <c r="G23" s="442"/>
      <c r="H23" s="442"/>
      <c r="I23" s="442"/>
      <c r="J23" s="538"/>
      <c r="K23" s="317"/>
      <c r="L23" s="317"/>
    </row>
    <row r="24" spans="2:12" ht="30" x14ac:dyDescent="0.25">
      <c r="B24" s="284" t="s">
        <v>2681</v>
      </c>
      <c r="C24" s="176" t="s">
        <v>2682</v>
      </c>
      <c r="D24" s="176" t="s">
        <v>2683</v>
      </c>
      <c r="E24" s="285" t="s">
        <v>2684</v>
      </c>
      <c r="F24" s="323" t="s">
        <v>2685</v>
      </c>
      <c r="G24" s="175" t="s">
        <v>2762</v>
      </c>
      <c r="H24" s="175" t="s">
        <v>2686</v>
      </c>
      <c r="I24" s="175" t="s">
        <v>2687</v>
      </c>
      <c r="J24" s="175" t="s">
        <v>2688</v>
      </c>
      <c r="K24" s="318" t="s">
        <v>2764</v>
      </c>
      <c r="L24" s="318" t="s">
        <v>2689</v>
      </c>
    </row>
    <row r="25" spans="2:12" x14ac:dyDescent="0.25">
      <c r="B25" s="324"/>
      <c r="C25" s="324"/>
      <c r="D25" s="324"/>
      <c r="E25" s="324"/>
      <c r="F25" s="325"/>
      <c r="G25" s="325"/>
      <c r="H25" s="325"/>
      <c r="I25" s="326"/>
      <c r="J25" s="326"/>
      <c r="K25" s="327"/>
      <c r="L25" s="328"/>
    </row>
    <row r="26" spans="2:12" x14ac:dyDescent="0.25">
      <c r="B26" s="324"/>
      <c r="C26" s="324"/>
      <c r="D26" s="324"/>
      <c r="E26" s="324"/>
      <c r="F26" s="325"/>
      <c r="G26" s="325"/>
      <c r="H26" s="325"/>
      <c r="I26" s="326"/>
      <c r="J26" s="326"/>
      <c r="K26" s="327"/>
      <c r="L26" s="328"/>
    </row>
    <row r="27" spans="2:12" x14ac:dyDescent="0.25">
      <c r="B27" s="324"/>
      <c r="C27" s="324"/>
      <c r="D27" s="324"/>
      <c r="E27" s="324"/>
      <c r="F27" s="325"/>
      <c r="G27" s="325"/>
      <c r="H27" s="325"/>
      <c r="I27" s="329"/>
      <c r="J27" s="329"/>
      <c r="K27" s="327"/>
      <c r="L27" s="328"/>
    </row>
    <row r="28" spans="2:12" x14ac:dyDescent="0.25">
      <c r="B28" s="324"/>
      <c r="C28" s="324"/>
      <c r="D28" s="324"/>
      <c r="E28" s="324"/>
      <c r="F28" s="325"/>
      <c r="G28" s="325"/>
      <c r="H28" s="325"/>
      <c r="I28" s="326"/>
      <c r="J28" s="326"/>
      <c r="K28" s="327"/>
      <c r="L28" s="328"/>
    </row>
    <row r="29" spans="2:12" x14ac:dyDescent="0.25">
      <c r="B29" s="324"/>
      <c r="C29" s="324"/>
      <c r="D29" s="324"/>
      <c r="E29" s="324"/>
      <c r="F29" s="325"/>
      <c r="G29" s="325"/>
      <c r="H29" s="325"/>
      <c r="I29" s="326"/>
      <c r="J29" s="326"/>
      <c r="K29" s="327"/>
      <c r="L29" s="328"/>
    </row>
    <row r="30" spans="2:12" x14ac:dyDescent="0.25">
      <c r="B30" s="324"/>
      <c r="C30" s="324"/>
      <c r="D30" s="324"/>
      <c r="E30" s="324"/>
      <c r="F30" s="325"/>
      <c r="G30" s="325"/>
      <c r="H30" s="325"/>
      <c r="I30" s="326"/>
      <c r="J30" s="326"/>
      <c r="K30" s="327"/>
      <c r="L30" s="328"/>
    </row>
    <row r="31" spans="2:12" x14ac:dyDescent="0.25">
      <c r="B31" s="324"/>
      <c r="C31" s="324"/>
      <c r="D31" s="324"/>
      <c r="E31" s="324"/>
      <c r="F31" s="325"/>
      <c r="G31" s="325"/>
      <c r="H31" s="325"/>
      <c r="I31" s="326"/>
      <c r="J31" s="326"/>
      <c r="K31" s="327"/>
      <c r="L31" s="328"/>
    </row>
    <row r="32" spans="2:12" x14ac:dyDescent="0.25">
      <c r="B32" s="324"/>
      <c r="C32" s="324"/>
      <c r="D32" s="324"/>
      <c r="E32" s="324"/>
      <c r="F32" s="325"/>
      <c r="G32" s="325"/>
      <c r="H32" s="325"/>
      <c r="I32" s="326"/>
      <c r="J32" s="326"/>
      <c r="K32" s="327"/>
      <c r="L32" s="328"/>
    </row>
    <row r="33" spans="2:12" x14ac:dyDescent="0.25">
      <c r="B33" s="324"/>
      <c r="C33" s="324"/>
      <c r="D33" s="324"/>
      <c r="E33" s="324"/>
      <c r="F33" s="325"/>
      <c r="G33" s="325"/>
      <c r="H33" s="325"/>
      <c r="I33" s="326"/>
      <c r="J33" s="326"/>
      <c r="K33" s="327"/>
      <c r="L33" s="328"/>
    </row>
    <row r="34" spans="2:12" x14ac:dyDescent="0.25">
      <c r="B34" s="324"/>
      <c r="C34" s="324"/>
      <c r="D34" s="324"/>
      <c r="E34" s="324"/>
      <c r="F34" s="325"/>
      <c r="G34" s="325"/>
      <c r="H34" s="325"/>
      <c r="I34" s="326"/>
      <c r="J34" s="326"/>
      <c r="K34" s="327"/>
      <c r="L34" s="328"/>
    </row>
    <row r="35" spans="2:12" x14ac:dyDescent="0.25">
      <c r="B35" s="324"/>
      <c r="C35" s="324"/>
      <c r="D35" s="324"/>
      <c r="E35" s="324"/>
      <c r="F35" s="325"/>
      <c r="G35" s="325"/>
      <c r="H35" s="325"/>
      <c r="I35" s="326"/>
      <c r="J35" s="326"/>
      <c r="K35" s="327"/>
      <c r="L35" s="328"/>
    </row>
    <row r="36" spans="2:12" x14ac:dyDescent="0.25">
      <c r="B36" s="324"/>
      <c r="C36" s="324"/>
      <c r="D36" s="324"/>
      <c r="E36" s="324"/>
      <c r="F36" s="325"/>
      <c r="G36" s="325"/>
      <c r="H36" s="325"/>
      <c r="I36" s="326"/>
      <c r="J36" s="326"/>
      <c r="K36" s="327"/>
      <c r="L36" s="328"/>
    </row>
    <row r="37" spans="2:12" x14ac:dyDescent="0.25">
      <c r="B37" s="324"/>
      <c r="C37" s="324"/>
      <c r="D37" s="324"/>
      <c r="E37" s="324"/>
      <c r="F37" s="325"/>
      <c r="G37" s="325"/>
      <c r="H37" s="325"/>
      <c r="I37" s="326"/>
      <c r="J37" s="326"/>
      <c r="K37" s="327"/>
      <c r="L37" s="328"/>
    </row>
    <row r="38" spans="2:12" x14ac:dyDescent="0.25">
      <c r="B38" s="324"/>
      <c r="C38" s="324"/>
      <c r="D38" s="324"/>
      <c r="E38" s="324"/>
      <c r="F38" s="325"/>
      <c r="G38" s="325"/>
      <c r="H38" s="325"/>
      <c r="I38" s="326"/>
      <c r="J38" s="326"/>
      <c r="K38" s="327"/>
      <c r="L38" s="328"/>
    </row>
    <row r="39" spans="2:12" x14ac:dyDescent="0.25">
      <c r="B39" s="324"/>
      <c r="C39" s="324"/>
      <c r="D39" s="324"/>
      <c r="E39" s="324"/>
      <c r="F39" s="325"/>
      <c r="G39" s="325"/>
      <c r="H39" s="325"/>
      <c r="I39" s="326"/>
      <c r="J39" s="326"/>
      <c r="K39" s="327"/>
      <c r="L39" s="328"/>
    </row>
    <row r="40" spans="2:12" x14ac:dyDescent="0.25">
      <c r="B40" s="324"/>
      <c r="C40" s="324"/>
      <c r="D40" s="324"/>
      <c r="E40" s="324"/>
      <c r="F40" s="325"/>
      <c r="G40" s="325"/>
      <c r="H40" s="325"/>
      <c r="I40" s="326"/>
      <c r="J40" s="326"/>
      <c r="K40" s="327"/>
      <c r="L40" s="328"/>
    </row>
    <row r="41" spans="2:12" x14ac:dyDescent="0.25"/>
  </sheetData>
  <sheetProtection algorithmName="SHA-512" hashValue="dyirxgsfkmlFg63KpEDBsEeByWbgg9W8MkdXa8q5edDjGTPFLduv2TI7ISX+1APLUSDzgGoa7zdJwsDhmZWjiw==" saltValue="CZI3t1n2vn+B3JwwtlQ83g==" spinCount="100000" sheet="1" insertRows="0" sort="0" autoFilter="0"/>
  <mergeCells count="9">
    <mergeCell ref="F23:J23"/>
    <mergeCell ref="B2:L2"/>
    <mergeCell ref="B4:L6"/>
    <mergeCell ref="B9:G19"/>
    <mergeCell ref="B22:L22"/>
    <mergeCell ref="K3:L3"/>
    <mergeCell ref="B21:J21"/>
    <mergeCell ref="B7:J7"/>
    <mergeCell ref="B3:J3"/>
  </mergeCells>
  <phoneticPr fontId="74" type="noConversion"/>
  <conditionalFormatting sqref="G24:J24">
    <cfRule type="expression" dxfId="17" priority="68">
      <formula>$I$10="Transport"</formula>
    </cfRule>
  </conditionalFormatting>
  <conditionalFormatting sqref="G25:J40">
    <cfRule type="expression" dxfId="16" priority="71">
      <formula>$I$10="Transport"</formula>
    </cfRule>
  </conditionalFormatting>
  <conditionalFormatting sqref="I25:J40">
    <cfRule type="expression" dxfId="15" priority="16">
      <formula>$E25="Inland Ferry"</formula>
    </cfRule>
    <cfRule type="expression" dxfId="14" priority="17">
      <formula>$E25="Rest Area"</formula>
    </cfRule>
  </conditionalFormatting>
  <conditionalFormatting sqref="H25:H40">
    <cfRule type="expression" dxfId="13" priority="14">
      <formula>$E25="Highway Pullout"</formula>
    </cfRule>
    <cfRule type="expression" dxfId="12" priority="15">
      <formula>$E25="Road Segment"</formula>
    </cfRule>
  </conditionalFormatting>
  <conditionalFormatting sqref="F25:F40">
    <cfRule type="expression" dxfId="11" priority="13">
      <formula>$I$10="Transport"</formula>
    </cfRule>
  </conditionalFormatting>
  <conditionalFormatting sqref="K25:K40">
    <cfRule type="containsText" dxfId="10" priority="2" operator="containsText" text="In Progress">
      <formula>NOT(ISERROR(SEARCH("In Progress",K25)))</formula>
    </cfRule>
    <cfRule type="containsText" dxfId="9" priority="3" operator="containsText" text="Completed">
      <formula>NOT(ISERROR(SEARCH("Completed",K25)))</formula>
    </cfRule>
    <cfRule type="containsText" dxfId="8" priority="4" operator="containsText" text="On Hold">
      <formula>NOT(ISERROR(SEARCH("On Hold",K25)))</formula>
    </cfRule>
    <cfRule type="containsText" dxfId="7" priority="5" operator="containsText" text="Not Started">
      <formula>NOT(ISERROR(SEARCH("Not Started",K25)))</formula>
    </cfRule>
  </conditionalFormatting>
  <conditionalFormatting sqref="F23">
    <cfRule type="expression" dxfId="6" priority="1">
      <formula>$I$10="Transport"</formula>
    </cfRule>
  </conditionalFormatting>
  <dataValidations count="1">
    <dataValidation allowBlank="1" showErrorMessage="1" errorTitle="Error" error="Use the drop-down list" sqref="E25:F40" xr:uid="{AAC26AFB-EA63-45FF-B134-EE42429437CC}"/>
  </dataValidations>
  <pageMargins left="0.25" right="0.25" top="0.75" bottom="0.75" header="0.3" footer="0.3"/>
  <pageSetup paperSize="17" scale="85" fitToHeight="0" orientation="landscape" r:id="rId1"/>
  <headerFooter>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B1CD44C-6639-4F93-9440-4A114F6D2204}">
          <x14:formula1>
            <xm:f>'Lists-HIdden'!$G$3:$G$6</xm:f>
          </x14:formula1>
          <xm:sqref>K25:K40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BCDC-33BE-40EC-9A97-B81A6410BAA0}">
  <sheetPr>
    <pageSetUpPr fitToPage="1"/>
  </sheetPr>
  <dimension ref="A1:M30"/>
  <sheetViews>
    <sheetView zoomScale="80" zoomScaleNormal="80" workbookViewId="0">
      <selection activeCell="E21" sqref="E21"/>
    </sheetView>
  </sheetViews>
  <sheetFormatPr defaultColWidth="0" defaultRowHeight="15" zeroHeight="1" x14ac:dyDescent="0.25"/>
  <cols>
    <col min="1" max="1" width="2.5" style="8" customWidth="1"/>
    <col min="2" max="2" width="14.625" style="8" customWidth="1"/>
    <col min="3" max="3" width="28.875" style="8" customWidth="1"/>
    <col min="4" max="4" width="23" style="8" customWidth="1"/>
    <col min="5" max="5" width="19.5" style="8" customWidth="1"/>
    <col min="6" max="6" width="27.625" style="8" customWidth="1"/>
    <col min="7" max="7" width="25.875" style="8" customWidth="1"/>
    <col min="8" max="8" width="19.375" style="8" bestFit="1" customWidth="1"/>
    <col min="9" max="9" width="2.5" style="8" customWidth="1"/>
    <col min="10" max="13" width="0" style="8" hidden="1" customWidth="1"/>
    <col min="14" max="16384" width="9" style="8" hidden="1"/>
  </cols>
  <sheetData>
    <row r="1" spans="2:8" x14ac:dyDescent="0.25"/>
    <row r="2" spans="2:8" ht="23.25" x14ac:dyDescent="0.25">
      <c r="B2" s="374" t="s">
        <v>2707</v>
      </c>
      <c r="C2" s="375"/>
      <c r="D2" s="375"/>
      <c r="E2" s="375"/>
      <c r="F2" s="375"/>
      <c r="G2" s="375"/>
      <c r="H2" s="376"/>
    </row>
    <row r="3" spans="2:8" ht="21" x14ac:dyDescent="0.25">
      <c r="B3" s="402" t="s">
        <v>2697</v>
      </c>
      <c r="C3" s="403"/>
      <c r="D3" s="403"/>
      <c r="E3" s="403"/>
      <c r="F3" s="403"/>
      <c r="G3" s="403"/>
      <c r="H3" s="361" t="s">
        <v>2779</v>
      </c>
    </row>
    <row r="4" spans="2:8" x14ac:dyDescent="0.25">
      <c r="B4" s="408" t="s">
        <v>2696</v>
      </c>
      <c r="C4" s="409"/>
      <c r="D4" s="409"/>
      <c r="E4" s="409"/>
      <c r="F4" s="409"/>
      <c r="G4" s="409"/>
      <c r="H4" s="447"/>
    </row>
    <row r="5" spans="2:8" x14ac:dyDescent="0.25">
      <c r="B5" s="408"/>
      <c r="C5" s="409"/>
      <c r="D5" s="409"/>
      <c r="E5" s="409"/>
      <c r="F5" s="409"/>
      <c r="G5" s="409"/>
      <c r="H5" s="447"/>
    </row>
    <row r="6" spans="2:8" x14ac:dyDescent="0.25">
      <c r="B6" s="410"/>
      <c r="C6" s="411"/>
      <c r="D6" s="411"/>
      <c r="E6" s="411"/>
      <c r="F6" s="411"/>
      <c r="G6" s="411"/>
      <c r="H6" s="448"/>
    </row>
    <row r="7" spans="2:8" ht="21" customHeight="1" x14ac:dyDescent="0.25">
      <c r="B7" s="418" t="s">
        <v>19</v>
      </c>
      <c r="C7" s="419"/>
      <c r="D7" s="419"/>
      <c r="E7" s="419"/>
      <c r="F7" s="419"/>
      <c r="G7" s="419"/>
      <c r="H7" s="420"/>
    </row>
    <row r="8" spans="2:8" x14ac:dyDescent="0.25">
      <c r="B8" s="40"/>
      <c r="C8" s="41"/>
      <c r="D8" s="41"/>
      <c r="E8" s="41"/>
      <c r="F8" s="41"/>
      <c r="G8" s="41"/>
      <c r="H8" s="42"/>
    </row>
    <row r="9" spans="2:8" ht="15.75" customHeight="1" x14ac:dyDescent="0.25">
      <c r="B9" s="539" t="s">
        <v>2729</v>
      </c>
      <c r="C9" s="540"/>
      <c r="D9" s="540"/>
      <c r="E9" s="540"/>
      <c r="F9" s="196" t="s">
        <v>6</v>
      </c>
      <c r="G9" s="266" t="str">
        <f>IF(ISBLANK('INSTRUCTIONS - Project Info'!E25), "Auto-Populated from the INSTRUCTIONS Sheet", 'INSTRUCTIONS - Project Info'!E25)</f>
        <v>Auto-Populated from the INSTRUCTIONS Sheet</v>
      </c>
      <c r="H9" s="198"/>
    </row>
    <row r="10" spans="2:8" ht="15.75" customHeight="1" x14ac:dyDescent="0.25">
      <c r="B10" s="541"/>
      <c r="C10" s="540"/>
      <c r="D10" s="540"/>
      <c r="E10" s="540"/>
      <c r="F10" s="196" t="s">
        <v>7</v>
      </c>
      <c r="G10" s="266" t="str">
        <f>IF(ISBLANK('INSTRUCTIONS - Project Info'!E27), "Auto-Populated from the INSTRUCTIONS Sheet", 'INSTRUCTIONS - Project Info'!E27)</f>
        <v>Auto-Populated from the INSTRUCTIONS Sheet</v>
      </c>
      <c r="H10" s="198"/>
    </row>
    <row r="11" spans="2:8" ht="15.75" x14ac:dyDescent="0.25">
      <c r="B11" s="541"/>
      <c r="C11" s="540"/>
      <c r="D11" s="540"/>
      <c r="E11" s="540"/>
      <c r="F11" s="171"/>
      <c r="G11" s="45"/>
      <c r="H11" s="199"/>
    </row>
    <row r="12" spans="2:8" ht="15.75" customHeight="1" x14ac:dyDescent="0.25">
      <c r="B12" s="541"/>
      <c r="C12" s="540"/>
      <c r="D12" s="540"/>
      <c r="E12" s="540"/>
      <c r="F12" s="171"/>
      <c r="G12" s="172"/>
      <c r="H12" s="200"/>
    </row>
    <row r="13" spans="2:8" ht="15.75" x14ac:dyDescent="0.25">
      <c r="B13" s="541"/>
      <c r="C13" s="540"/>
      <c r="D13" s="540"/>
      <c r="E13" s="540"/>
      <c r="F13" s="171"/>
      <c r="G13" s="264"/>
      <c r="H13" s="265"/>
    </row>
    <row r="14" spans="2:8" ht="15.75" x14ac:dyDescent="0.25">
      <c r="B14" s="541"/>
      <c r="C14" s="540"/>
      <c r="D14" s="540"/>
      <c r="E14" s="540"/>
      <c r="F14" s="171"/>
      <c r="G14" s="264"/>
      <c r="H14" s="202"/>
    </row>
    <row r="15" spans="2:8" ht="18" customHeight="1" x14ac:dyDescent="0.25">
      <c r="B15" s="541"/>
      <c r="C15" s="540"/>
      <c r="D15" s="540"/>
      <c r="E15" s="540"/>
      <c r="F15" s="201"/>
      <c r="G15" s="201"/>
      <c r="H15" s="44"/>
    </row>
    <row r="16" spans="2:8" ht="15.75" customHeight="1" x14ac:dyDescent="0.25">
      <c r="B16" s="541"/>
      <c r="C16" s="540"/>
      <c r="D16" s="540"/>
      <c r="E16" s="540"/>
      <c r="F16" s="201"/>
      <c r="G16" s="201"/>
      <c r="H16" s="44"/>
    </row>
    <row r="17" spans="2:8" ht="50.25" customHeight="1" x14ac:dyDescent="0.25">
      <c r="B17" s="541"/>
      <c r="C17" s="540"/>
      <c r="D17" s="540"/>
      <c r="E17" s="540"/>
      <c r="F17" s="201"/>
      <c r="G17" s="201"/>
      <c r="H17" s="44"/>
    </row>
    <row r="18" spans="2:8" ht="15.75" x14ac:dyDescent="0.25">
      <c r="B18" s="29"/>
      <c r="C18" s="30"/>
      <c r="D18" s="173"/>
      <c r="E18" s="173"/>
      <c r="F18" s="173"/>
      <c r="G18" s="173"/>
      <c r="H18" s="203"/>
    </row>
    <row r="19" spans="2:8" ht="21" x14ac:dyDescent="0.25">
      <c r="B19" s="548" t="s">
        <v>2698</v>
      </c>
      <c r="C19" s="547"/>
      <c r="D19" s="547"/>
      <c r="E19" s="547"/>
      <c r="F19" s="547"/>
      <c r="G19" s="547"/>
      <c r="H19" s="549"/>
    </row>
    <row r="20" spans="2:8" ht="21" x14ac:dyDescent="0.25">
      <c r="B20" s="274"/>
      <c r="C20" s="277"/>
      <c r="D20" s="275"/>
      <c r="E20" s="277" t="s">
        <v>28</v>
      </c>
      <c r="F20" s="275"/>
      <c r="G20" s="275"/>
      <c r="H20" s="276"/>
    </row>
    <row r="21" spans="2:8" ht="39" customHeight="1" x14ac:dyDescent="0.25">
      <c r="B21" s="270"/>
      <c r="C21" s="545" t="s">
        <v>2700</v>
      </c>
      <c r="D21" s="546"/>
      <c r="E21" s="368"/>
      <c r="F21" s="336"/>
      <c r="G21" s="336"/>
      <c r="H21" s="272"/>
    </row>
    <row r="22" spans="2:8" ht="21" x14ac:dyDescent="0.25">
      <c r="B22" s="270"/>
      <c r="C22" s="267"/>
      <c r="D22" s="267"/>
      <c r="E22" s="267"/>
      <c r="F22" s="267"/>
      <c r="G22" s="267"/>
      <c r="H22" s="272"/>
    </row>
    <row r="23" spans="2:8" ht="21" x14ac:dyDescent="0.25">
      <c r="B23" s="402" t="s">
        <v>2699</v>
      </c>
      <c r="C23" s="547"/>
      <c r="D23" s="403"/>
      <c r="E23" s="403"/>
      <c r="F23" s="403"/>
      <c r="G23" s="403"/>
      <c r="H23" s="436"/>
    </row>
    <row r="24" spans="2:8" ht="21" x14ac:dyDescent="0.25">
      <c r="B24" s="270"/>
      <c r="C24" s="277"/>
      <c r="D24" s="277" t="s">
        <v>2604</v>
      </c>
      <c r="E24" s="277" t="s">
        <v>29</v>
      </c>
      <c r="F24" s="277" t="s">
        <v>2605</v>
      </c>
      <c r="G24" s="267"/>
      <c r="H24" s="272"/>
    </row>
    <row r="25" spans="2:8" ht="63" x14ac:dyDescent="0.25">
      <c r="B25" s="270"/>
      <c r="C25" s="278"/>
      <c r="D25" s="279" t="s">
        <v>2705</v>
      </c>
      <c r="E25" s="280" t="s">
        <v>2703</v>
      </c>
      <c r="F25" s="280" t="s">
        <v>2704</v>
      </c>
      <c r="G25" s="281" t="s">
        <v>2706</v>
      </c>
      <c r="H25" s="272"/>
    </row>
    <row r="26" spans="2:8" ht="30.75" customHeight="1" x14ac:dyDescent="0.25">
      <c r="B26" s="270"/>
      <c r="C26" s="282" t="s">
        <v>2701</v>
      </c>
      <c r="D26" s="368"/>
      <c r="E26" s="368"/>
      <c r="F26" s="368"/>
      <c r="G26" s="332">
        <f>SUM((D26*(E26)/35)*(F26/12))</f>
        <v>0</v>
      </c>
      <c r="H26" s="272"/>
    </row>
    <row r="27" spans="2:8" ht="33" customHeight="1" x14ac:dyDescent="0.25">
      <c r="B27" s="270"/>
      <c r="C27" s="283" t="s">
        <v>2702</v>
      </c>
      <c r="D27" s="368"/>
      <c r="E27" s="368"/>
      <c r="F27" s="368"/>
      <c r="G27" s="332">
        <f>SUM((D27*(E27)/35)*(F27/12))</f>
        <v>0</v>
      </c>
      <c r="H27" s="272"/>
    </row>
    <row r="28" spans="2:8" x14ac:dyDescent="0.25">
      <c r="B28" s="192"/>
      <c r="C28" s="241"/>
      <c r="D28" s="268"/>
      <c r="E28" s="268"/>
      <c r="F28" s="268"/>
      <c r="G28" s="268"/>
      <c r="H28" s="273"/>
    </row>
    <row r="29" spans="2:8" x14ac:dyDescent="0.25">
      <c r="B29" s="271"/>
      <c r="C29" s="269"/>
      <c r="D29" s="263"/>
      <c r="E29" s="263"/>
      <c r="F29" s="263"/>
      <c r="G29" s="263"/>
      <c r="H29" s="204"/>
    </row>
    <row r="30" spans="2:8" x14ac:dyDescent="0.25"/>
  </sheetData>
  <sheetProtection algorithmName="SHA-512" hashValue="UYM8zdQ+0B/eXdFvKdyGacsWhneouDt6XLYjvRmNDKllj/DRpHFetaYfksEf+i6gZpKheUhCB4gDHtPXLIoUpw==" saltValue="4ck1uwZA0+nx1M8HCHbaRA==" spinCount="100000" sheet="1" sort="0" autoFilter="0"/>
  <mergeCells count="8">
    <mergeCell ref="C21:D21"/>
    <mergeCell ref="B23:H23"/>
    <mergeCell ref="B3:G3"/>
    <mergeCell ref="B2:H2"/>
    <mergeCell ref="B4:H6"/>
    <mergeCell ref="B7:H7"/>
    <mergeCell ref="B9:E17"/>
    <mergeCell ref="B19:H19"/>
  </mergeCells>
  <pageMargins left="0.25" right="0.25" top="0.75" bottom="0.75" header="0.3" footer="0.3"/>
  <pageSetup scale="79"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395D5-0BB0-43F7-836D-413A2E1F55E0}">
  <sheetPr>
    <pageSetUpPr fitToPage="1"/>
  </sheetPr>
  <dimension ref="A1:Q28"/>
  <sheetViews>
    <sheetView zoomScale="85" zoomScaleNormal="85" zoomScaleSheetLayoutView="80" workbookViewId="0">
      <selection activeCell="B3" sqref="B3:I3"/>
    </sheetView>
  </sheetViews>
  <sheetFormatPr defaultColWidth="0" defaultRowHeight="15" zeroHeight="1" x14ac:dyDescent="0.25"/>
  <cols>
    <col min="1" max="1" width="4" style="8" customWidth="1"/>
    <col min="2" max="2" width="0.5" style="8" customWidth="1"/>
    <col min="3" max="3" width="13.375" style="8" bestFit="1" customWidth="1"/>
    <col min="4" max="4" width="20" style="219" customWidth="1"/>
    <col min="5" max="6" width="20" style="8" customWidth="1"/>
    <col min="7" max="7" width="14.875" style="8" bestFit="1" customWidth="1"/>
    <col min="8" max="8" width="19.25" style="8" customWidth="1"/>
    <col min="9" max="10" width="20" style="8" customWidth="1"/>
    <col min="11" max="11" width="11.75" style="8" bestFit="1" customWidth="1"/>
    <col min="12" max="12" width="4" style="8" customWidth="1"/>
    <col min="13" max="13" width="12.75" style="8" hidden="1" customWidth="1"/>
    <col min="14" max="16" width="9" style="8" hidden="1" customWidth="1"/>
    <col min="17" max="17" width="7.375" style="8" hidden="1" customWidth="1"/>
    <col min="18" max="18" width="9" style="8" hidden="1" customWidth="1"/>
    <col min="19" max="16384" width="9" style="8" hidden="1"/>
  </cols>
  <sheetData>
    <row r="1" spans="2:17" x14ac:dyDescent="0.25"/>
    <row r="2" spans="2:17" ht="36" customHeight="1" x14ac:dyDescent="0.25">
      <c r="B2" s="374" t="s">
        <v>2707</v>
      </c>
      <c r="C2" s="375"/>
      <c r="D2" s="375"/>
      <c r="E2" s="375"/>
      <c r="F2" s="375"/>
      <c r="G2" s="375"/>
      <c r="H2" s="375"/>
      <c r="I2" s="375"/>
      <c r="J2" s="375"/>
      <c r="K2" s="376"/>
    </row>
    <row r="3" spans="2:17" ht="24" customHeight="1" x14ac:dyDescent="0.25">
      <c r="B3" s="402" t="s">
        <v>2668</v>
      </c>
      <c r="C3" s="403"/>
      <c r="D3" s="403"/>
      <c r="E3" s="403"/>
      <c r="F3" s="403"/>
      <c r="G3" s="403"/>
      <c r="H3" s="403"/>
      <c r="I3" s="403"/>
      <c r="J3" s="398" t="s">
        <v>2779</v>
      </c>
      <c r="K3" s="399"/>
    </row>
    <row r="4" spans="2:17" ht="15" customHeight="1" x14ac:dyDescent="0.25">
      <c r="B4" s="220"/>
      <c r="C4" s="221"/>
      <c r="D4" s="222"/>
      <c r="E4" s="221"/>
      <c r="F4" s="221"/>
      <c r="G4" s="221"/>
      <c r="H4" s="221"/>
      <c r="I4" s="221"/>
      <c r="J4" s="221"/>
      <c r="K4" s="223"/>
    </row>
    <row r="5" spans="2:17" ht="15" customHeight="1" x14ac:dyDescent="0.25">
      <c r="B5" s="224"/>
      <c r="C5" s="82" t="s">
        <v>6</v>
      </c>
      <c r="D5" s="508" t="str">
        <f>IF(ISBLANK('INSTRUCTIONS - Project Info'!E25), "Auto-Populated from the INSTRUCTIONS Sheet", 'INSTRUCTIONS - Project Info'!E25)</f>
        <v>Auto-Populated from the INSTRUCTIONS Sheet</v>
      </c>
      <c r="E5" s="508"/>
      <c r="F5" s="508"/>
      <c r="G5" s="508"/>
      <c r="H5" s="508"/>
      <c r="I5" s="508"/>
      <c r="J5" s="508"/>
      <c r="K5" s="509"/>
    </row>
    <row r="6" spans="2:17" ht="6.75" customHeight="1" x14ac:dyDescent="0.25">
      <c r="B6" s="224"/>
      <c r="C6" s="82"/>
      <c r="D6" s="225"/>
      <c r="E6" s="365"/>
      <c r="F6" s="365"/>
      <c r="G6" s="365"/>
      <c r="H6" s="365"/>
      <c r="I6" s="365"/>
      <c r="J6" s="226"/>
      <c r="K6" s="227"/>
    </row>
    <row r="7" spans="2:17" ht="15.75" customHeight="1" x14ac:dyDescent="0.25">
      <c r="B7" s="224"/>
      <c r="C7" s="228" t="s">
        <v>7</v>
      </c>
      <c r="D7" s="559" t="str">
        <f>IF(ISBLANK('INSTRUCTIONS - Project Info'!E27), "Auto-Populated from the INSTRUCTIONS Sheet", 'INSTRUCTIONS - Project Info'!E27)</f>
        <v>Auto-Populated from the INSTRUCTIONS Sheet</v>
      </c>
      <c r="E7" s="559"/>
      <c r="F7" s="559"/>
      <c r="G7" s="559"/>
      <c r="H7" s="559"/>
      <c r="I7" s="229"/>
      <c r="J7" s="226"/>
      <c r="K7" s="227"/>
    </row>
    <row r="8" spans="2:17" ht="15.75" x14ac:dyDescent="0.25">
      <c r="B8" s="10"/>
      <c r="C8" s="226"/>
      <c r="D8" s="230"/>
      <c r="E8" s="356"/>
      <c r="F8" s="356"/>
      <c r="G8" s="356"/>
      <c r="H8" s="356"/>
      <c r="I8" s="356"/>
      <c r="J8" s="356"/>
      <c r="K8" s="357"/>
    </row>
    <row r="9" spans="2:17" ht="21" x14ac:dyDescent="0.25">
      <c r="B9" s="400" t="s">
        <v>2529</v>
      </c>
      <c r="C9" s="552"/>
      <c r="D9" s="552"/>
      <c r="E9" s="552"/>
      <c r="F9" s="552"/>
      <c r="G9" s="552"/>
      <c r="H9" s="552"/>
      <c r="I9" s="552"/>
      <c r="J9" s="552"/>
      <c r="K9" s="553"/>
      <c r="M9" s="231" t="s">
        <v>2495</v>
      </c>
    </row>
    <row r="10" spans="2:17" ht="21" x14ac:dyDescent="0.25">
      <c r="B10" s="232"/>
      <c r="C10" s="287"/>
      <c r="D10" s="287"/>
      <c r="E10" s="287"/>
      <c r="F10" s="287"/>
      <c r="G10" s="287"/>
      <c r="H10" s="287"/>
      <c r="I10" s="287"/>
      <c r="J10" s="287"/>
      <c r="K10" s="291"/>
      <c r="M10" s="231"/>
    </row>
    <row r="11" spans="2:17" ht="15.75" x14ac:dyDescent="0.25">
      <c r="B11" s="355"/>
      <c r="C11" s="286"/>
      <c r="D11" s="288" t="s">
        <v>2732</v>
      </c>
      <c r="E11" s="233"/>
      <c r="F11" s="233"/>
      <c r="G11" s="234"/>
      <c r="H11" s="288" t="s">
        <v>2733</v>
      </c>
      <c r="I11" s="233"/>
      <c r="J11" s="233"/>
      <c r="K11" s="235"/>
      <c r="M11" s="231"/>
    </row>
    <row r="12" spans="2:17" ht="30" x14ac:dyDescent="0.25">
      <c r="B12" s="236"/>
      <c r="C12" s="229"/>
      <c r="D12" s="364" t="s">
        <v>23</v>
      </c>
      <c r="E12" s="237">
        <f>'Named Communities'!$Q$13</f>
        <v>0</v>
      </c>
      <c r="F12" s="229"/>
      <c r="G12" s="229"/>
      <c r="H12" s="364" t="s">
        <v>23</v>
      </c>
      <c r="I12" s="238">
        <f>'Named Communities'!$Q$19</f>
        <v>0</v>
      </c>
      <c r="J12" s="19"/>
      <c r="K12" s="20"/>
      <c r="M12" s="554" t="s">
        <v>2530</v>
      </c>
      <c r="N12" s="554"/>
      <c r="O12" s="554"/>
      <c r="P12" s="554"/>
      <c r="Q12" s="239" t="e">
        <f>D23/E12</f>
        <v>#DIV/0!</v>
      </c>
    </row>
    <row r="13" spans="2:17" ht="30" x14ac:dyDescent="0.25">
      <c r="B13" s="240"/>
      <c r="C13" s="229"/>
      <c r="D13" s="364" t="s">
        <v>2662</v>
      </c>
      <c r="E13" s="237" t="str">
        <f>'Named Communities'!$Q$14</f>
        <v>0</v>
      </c>
      <c r="F13" s="229"/>
      <c r="G13" s="229"/>
      <c r="H13" s="304" t="s">
        <v>2662</v>
      </c>
      <c r="I13" s="305" t="str">
        <f>'Named Communities'!$Q$20</f>
        <v>0</v>
      </c>
      <c r="J13" s="241"/>
      <c r="K13" s="242"/>
      <c r="M13" s="554" t="s">
        <v>2531</v>
      </c>
      <c r="N13" s="554"/>
      <c r="O13" s="554"/>
      <c r="P13" s="554"/>
      <c r="Q13" s="243" t="e">
        <f>D23/E14</f>
        <v>#DIV/0!</v>
      </c>
    </row>
    <row r="14" spans="2:17" ht="30" x14ac:dyDescent="0.25">
      <c r="B14" s="240"/>
      <c r="C14" s="229"/>
      <c r="D14" s="364" t="s">
        <v>24</v>
      </c>
      <c r="E14" s="244">
        <f>SUM('Named Communities'!$Q$15+Locales!O14)</f>
        <v>0</v>
      </c>
      <c r="F14" s="229"/>
      <c r="G14" s="229"/>
      <c r="H14" s="306"/>
      <c r="I14" s="307"/>
      <c r="J14" s="241"/>
      <c r="K14" s="242"/>
      <c r="M14" s="554" t="s">
        <v>2532</v>
      </c>
      <c r="N14" s="554"/>
      <c r="O14" s="554"/>
      <c r="P14" s="554"/>
      <c r="Q14" s="245" t="e">
        <f>D23/'Detailed Budget'!D49</f>
        <v>#DIV/0!</v>
      </c>
    </row>
    <row r="15" spans="2:17" ht="30" x14ac:dyDescent="0.25">
      <c r="B15" s="240"/>
      <c r="C15" s="229"/>
      <c r="D15" s="302" t="s">
        <v>2758</v>
      </c>
      <c r="E15" s="303">
        <f>'Named Communities'!$Q$16</f>
        <v>0</v>
      </c>
      <c r="F15" s="229"/>
      <c r="G15" s="229"/>
      <c r="H15" s="241"/>
      <c r="I15" s="289"/>
      <c r="J15" s="289"/>
      <c r="K15" s="290"/>
      <c r="L15" s="366"/>
      <c r="M15" s="366"/>
      <c r="N15" s="366"/>
      <c r="O15" s="245"/>
    </row>
    <row r="16" spans="2:17" x14ac:dyDescent="0.25">
      <c r="B16" s="240"/>
      <c r="C16" s="229"/>
      <c r="D16" s="364" t="s">
        <v>2620</v>
      </c>
      <c r="E16" s="237">
        <f>Locales!$O$13</f>
        <v>0</v>
      </c>
      <c r="F16" s="229"/>
      <c r="G16" s="229"/>
      <c r="H16" s="241"/>
      <c r="I16" s="289"/>
      <c r="J16" s="289"/>
      <c r="K16" s="290"/>
      <c r="L16" s="366"/>
      <c r="M16" s="366"/>
      <c r="N16" s="366"/>
      <c r="O16" s="245"/>
    </row>
    <row r="17" spans="2:15" x14ac:dyDescent="0.25">
      <c r="B17" s="240"/>
      <c r="C17" s="229"/>
      <c r="D17" s="363"/>
      <c r="E17" s="57"/>
      <c r="F17" s="229"/>
      <c r="G17" s="229"/>
      <c r="H17" s="241"/>
      <c r="I17" s="289"/>
      <c r="J17" s="289"/>
      <c r="K17" s="290"/>
      <c r="L17" s="366"/>
      <c r="M17" s="366"/>
      <c r="N17" s="366"/>
      <c r="O17" s="245"/>
    </row>
    <row r="18" spans="2:15" x14ac:dyDescent="0.25">
      <c r="B18" s="240"/>
      <c r="C18" s="246"/>
      <c r="D18" s="247"/>
      <c r="E18" s="248"/>
      <c r="F18" s="241"/>
      <c r="G18" s="241"/>
      <c r="H18" s="241"/>
      <c r="I18" s="241"/>
      <c r="J18" s="241"/>
      <c r="K18" s="242"/>
    </row>
    <row r="19" spans="2:15" ht="21" customHeight="1" x14ac:dyDescent="0.25">
      <c r="B19" s="400" t="s">
        <v>2533</v>
      </c>
      <c r="C19" s="401"/>
      <c r="D19" s="401"/>
      <c r="E19" s="401"/>
      <c r="F19" s="401"/>
      <c r="G19" s="401"/>
      <c r="H19" s="401"/>
      <c r="I19" s="401"/>
      <c r="J19" s="401"/>
      <c r="K19" s="478"/>
    </row>
    <row r="20" spans="2:15" ht="15.75" x14ac:dyDescent="0.25">
      <c r="B20" s="249"/>
      <c r="C20" s="250"/>
      <c r="D20" s="251"/>
      <c r="E20" s="88"/>
      <c r="F20" s="88"/>
      <c r="G20" s="86"/>
      <c r="H20" s="252"/>
      <c r="I20" s="252"/>
      <c r="J20" s="252"/>
      <c r="K20" s="562" t="s">
        <v>2578</v>
      </c>
    </row>
    <row r="21" spans="2:15" ht="15.75" x14ac:dyDescent="0.25">
      <c r="B21" s="560" t="s">
        <v>2492</v>
      </c>
      <c r="C21" s="561"/>
      <c r="D21" s="87"/>
      <c r="E21" s="88"/>
      <c r="F21" s="88"/>
      <c r="G21" s="86" t="s">
        <v>2498</v>
      </c>
      <c r="H21" s="253"/>
      <c r="I21" s="253"/>
      <c r="J21" s="253"/>
      <c r="K21" s="563"/>
    </row>
    <row r="22" spans="2:15" ht="30.75" customHeight="1" x14ac:dyDescent="0.25">
      <c r="B22" s="240"/>
      <c r="C22" s="92"/>
      <c r="D22" s="93" t="s">
        <v>13</v>
      </c>
      <c r="E22" s="93" t="s">
        <v>11</v>
      </c>
      <c r="F22" s="94" t="s">
        <v>2494</v>
      </c>
      <c r="G22" s="85"/>
      <c r="H22" s="555" t="s">
        <v>2499</v>
      </c>
      <c r="I22" s="556"/>
      <c r="J22" s="111">
        <f>'Detailed Budget'!H18</f>
        <v>0</v>
      </c>
      <c r="K22" s="112" t="e">
        <f>J22/F23</f>
        <v>#DIV/0!</v>
      </c>
    </row>
    <row r="23" spans="2:15" ht="30.75" customHeight="1" x14ac:dyDescent="0.25">
      <c r="B23" s="240"/>
      <c r="C23" s="98" t="s">
        <v>2495</v>
      </c>
      <c r="D23" s="254">
        <f>'Detailed Budget'!F14</f>
        <v>0</v>
      </c>
      <c r="E23" s="132">
        <f>'Detailed Budget'!G14</f>
        <v>0</v>
      </c>
      <c r="F23" s="132">
        <f>'Detailed Budget'!H14</f>
        <v>0</v>
      </c>
      <c r="G23" s="114"/>
      <c r="H23" s="564" t="s">
        <v>2708</v>
      </c>
      <c r="I23" s="565"/>
      <c r="J23" s="312">
        <f>'Detailed Budget'!$E$141</f>
        <v>0</v>
      </c>
      <c r="K23" s="116"/>
    </row>
    <row r="24" spans="2:15" ht="30.75" customHeight="1" x14ac:dyDescent="0.25">
      <c r="B24" s="240"/>
      <c r="C24" s="98" t="s">
        <v>2496</v>
      </c>
      <c r="D24" s="254">
        <f>'Detailed Budget'!F15</f>
        <v>0</v>
      </c>
      <c r="E24" s="132">
        <f>'Detailed Budget'!G15</f>
        <v>0</v>
      </c>
      <c r="F24" s="132">
        <f>'Detailed Budget'!H15</f>
        <v>0</v>
      </c>
      <c r="G24" s="114"/>
      <c r="H24" s="557" t="s">
        <v>2500</v>
      </c>
      <c r="I24" s="558"/>
      <c r="J24" s="115">
        <f>'Detailed Budget'!H20</f>
        <v>0</v>
      </c>
      <c r="K24" s="116"/>
    </row>
    <row r="25" spans="2:15" ht="30.75" customHeight="1" x14ac:dyDescent="0.25">
      <c r="B25" s="240"/>
      <c r="C25" s="105" t="s">
        <v>2497</v>
      </c>
      <c r="D25" s="308">
        <f>'Detailed Budget'!F16</f>
        <v>0</v>
      </c>
      <c r="E25" s="309">
        <f>'Detailed Budget'!G16</f>
        <v>0</v>
      </c>
      <c r="F25" s="309">
        <f>'Detailed Budget'!H16</f>
        <v>0</v>
      </c>
      <c r="G25" s="114"/>
      <c r="H25" s="557" t="s">
        <v>2501</v>
      </c>
      <c r="I25" s="558"/>
      <c r="J25" s="115">
        <f>'Detailed Budget'!H21</f>
        <v>0</v>
      </c>
      <c r="K25" s="116"/>
    </row>
    <row r="26" spans="2:15" ht="30.75" customHeight="1" x14ac:dyDescent="0.25">
      <c r="B26" s="240"/>
      <c r="C26" s="105"/>
      <c r="D26" s="310"/>
      <c r="E26" s="311"/>
      <c r="F26" s="311"/>
      <c r="G26" s="114"/>
      <c r="H26" s="550" t="s">
        <v>2502</v>
      </c>
      <c r="I26" s="551"/>
      <c r="J26" s="118">
        <f>'Detailed Budget'!H22</f>
        <v>0</v>
      </c>
      <c r="K26" s="116"/>
    </row>
    <row r="27" spans="2:15" x14ac:dyDescent="0.25">
      <c r="B27" s="255"/>
      <c r="C27" s="256"/>
      <c r="D27" s="257"/>
      <c r="E27" s="256"/>
      <c r="F27" s="256"/>
      <c r="G27" s="256"/>
      <c r="H27" s="256"/>
      <c r="I27" s="256"/>
      <c r="J27" s="256"/>
      <c r="K27" s="258"/>
    </row>
    <row r="28" spans="2:15" x14ac:dyDescent="0.25">
      <c r="B28" s="259"/>
      <c r="C28" s="259"/>
      <c r="D28" s="260"/>
      <c r="E28" s="259"/>
      <c r="F28" s="259"/>
      <c r="G28" s="259"/>
      <c r="H28" s="259"/>
      <c r="I28" s="259"/>
      <c r="J28" s="259"/>
      <c r="K28" s="259"/>
    </row>
  </sheetData>
  <sheetProtection algorithmName="SHA-512" hashValue="CXHxnxmpK7YHagZcBwREenF8XnoevcuM2BAI8yYPp9zAmWYermQ8gYD5DSvojS38aWX/zeb+vocVOgts7bYBJA==" saltValue="7qfMecYY+05/cnmZtIaKTw==" spinCount="100000" sheet="1" objects="1" scenarios="1"/>
  <mergeCells count="17">
    <mergeCell ref="B2:K2"/>
    <mergeCell ref="D5:K5"/>
    <mergeCell ref="D7:H7"/>
    <mergeCell ref="H25:I25"/>
    <mergeCell ref="B21:C21"/>
    <mergeCell ref="K20:K21"/>
    <mergeCell ref="B3:I3"/>
    <mergeCell ref="J3:K3"/>
    <mergeCell ref="H23:I23"/>
    <mergeCell ref="H26:I26"/>
    <mergeCell ref="B19:K19"/>
    <mergeCell ref="B9:K9"/>
    <mergeCell ref="M12:P12"/>
    <mergeCell ref="M13:P13"/>
    <mergeCell ref="M14:P14"/>
    <mergeCell ref="H22:I22"/>
    <mergeCell ref="H24:I24"/>
  </mergeCells>
  <conditionalFormatting sqref="D25:D26 D22">
    <cfRule type="expression" dxfId="5" priority="8">
      <formula>#REF!="Transport"</formula>
    </cfRule>
  </conditionalFormatting>
  <conditionalFormatting sqref="D23:D24">
    <cfRule type="expression" dxfId="4" priority="7">
      <formula>#REF!="Transport"</formula>
    </cfRule>
  </conditionalFormatting>
  <conditionalFormatting sqref="E22 E25:E26">
    <cfRule type="expression" dxfId="3" priority="6">
      <formula>#REF!="Last-Mile"</formula>
    </cfRule>
  </conditionalFormatting>
  <conditionalFormatting sqref="E23:E24">
    <cfRule type="expression" dxfId="2" priority="5">
      <formula>#REF!="Last-Mile"</formula>
    </cfRule>
  </conditionalFormatting>
  <conditionalFormatting sqref="K25:K26">
    <cfRule type="cellIs" dxfId="1" priority="2" operator="equal">
      <formula>1</formula>
    </cfRule>
  </conditionalFormatting>
  <conditionalFormatting sqref="K22">
    <cfRule type="cellIs" dxfId="0" priority="1" operator="greaterThan">
      <formula>50%</formula>
    </cfRule>
  </conditionalFormatting>
  <printOptions horizontalCentered="1"/>
  <pageMargins left="0.25" right="0.25" top="0.75" bottom="0.75" header="0.3" footer="0.3"/>
  <pageSetup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1ADF8-B075-40AF-BDFA-C40E0B4CDE46}">
  <dimension ref="B2:K31"/>
  <sheetViews>
    <sheetView workbookViewId="0">
      <selection activeCell="B8" sqref="B8"/>
    </sheetView>
  </sheetViews>
  <sheetFormatPr defaultRowHeight="12" x14ac:dyDescent="0.2"/>
  <cols>
    <col min="1" max="1" width="9" style="166"/>
    <col min="2" max="3" width="31.125" style="166" customWidth="1"/>
    <col min="4" max="4" width="17" style="166" customWidth="1"/>
    <col min="5" max="5" width="13" style="166" customWidth="1"/>
    <col min="6" max="7" width="9" style="166"/>
    <col min="8" max="8" width="3.375" style="166" customWidth="1"/>
    <col min="9" max="9" width="16.875" style="166" customWidth="1"/>
    <col min="10" max="10" width="3.125" style="166" customWidth="1"/>
    <col min="11" max="11" width="18.125" style="166" customWidth="1"/>
    <col min="12" max="16384" width="9" style="166"/>
  </cols>
  <sheetData>
    <row r="2" spans="2:11" x14ac:dyDescent="0.2">
      <c r="B2" s="166" t="s">
        <v>2583</v>
      </c>
      <c r="C2" s="166" t="s">
        <v>2587</v>
      </c>
      <c r="D2" s="166" t="s">
        <v>2586</v>
      </c>
      <c r="E2" s="166" t="s">
        <v>2584</v>
      </c>
      <c r="G2" s="166" t="s">
        <v>2694</v>
      </c>
      <c r="I2" s="166" t="s">
        <v>2622</v>
      </c>
      <c r="K2" s="166" t="s">
        <v>2623</v>
      </c>
    </row>
    <row r="3" spans="2:11" x14ac:dyDescent="0.2">
      <c r="B3" s="166" t="s">
        <v>13</v>
      </c>
      <c r="C3" s="166" t="s">
        <v>2660</v>
      </c>
      <c r="D3" s="166" t="s">
        <v>18</v>
      </c>
      <c r="E3" s="167" t="s">
        <v>2601</v>
      </c>
      <c r="G3" s="166" t="s">
        <v>2690</v>
      </c>
      <c r="I3" s="166" t="s">
        <v>2633</v>
      </c>
      <c r="K3" s="166" t="s">
        <v>2627</v>
      </c>
    </row>
    <row r="4" spans="2:11" x14ac:dyDescent="0.2">
      <c r="B4" s="166" t="s">
        <v>2730</v>
      </c>
      <c r="C4" s="166" t="s">
        <v>2582</v>
      </c>
      <c r="D4" s="166" t="s">
        <v>2734</v>
      </c>
      <c r="E4" s="167" t="s">
        <v>2602</v>
      </c>
      <c r="G4" s="166" t="s">
        <v>2691</v>
      </c>
      <c r="I4" s="166" t="s">
        <v>2634</v>
      </c>
      <c r="K4" s="166" t="s">
        <v>2628</v>
      </c>
    </row>
    <row r="5" spans="2:11" x14ac:dyDescent="0.2">
      <c r="C5" s="261" t="s">
        <v>2657</v>
      </c>
      <c r="D5" s="166" t="s">
        <v>2677</v>
      </c>
      <c r="E5" s="167" t="s">
        <v>22</v>
      </c>
      <c r="G5" s="166" t="s">
        <v>2692</v>
      </c>
      <c r="I5" s="166" t="s">
        <v>2635</v>
      </c>
      <c r="K5" s="166" t="s">
        <v>2629</v>
      </c>
    </row>
    <row r="6" spans="2:11" x14ac:dyDescent="0.2">
      <c r="C6" s="262" t="s">
        <v>2661</v>
      </c>
      <c r="D6" s="166" t="s">
        <v>2585</v>
      </c>
      <c r="E6" s="167"/>
      <c r="G6" s="166" t="s">
        <v>2693</v>
      </c>
      <c r="I6" s="166" t="s">
        <v>2552</v>
      </c>
      <c r="K6" s="166" t="s">
        <v>2630</v>
      </c>
    </row>
    <row r="7" spans="2:11" x14ac:dyDescent="0.2">
      <c r="C7" s="261" t="s">
        <v>2617</v>
      </c>
      <c r="I7" s="166" t="s">
        <v>2636</v>
      </c>
      <c r="K7" s="166" t="s">
        <v>2568</v>
      </c>
    </row>
    <row r="8" spans="2:11" x14ac:dyDescent="0.2">
      <c r="I8" s="166" t="s">
        <v>2637</v>
      </c>
      <c r="K8" s="166" t="s">
        <v>2631</v>
      </c>
    </row>
    <row r="9" spans="2:11" x14ac:dyDescent="0.2">
      <c r="I9" s="166" t="s">
        <v>2638</v>
      </c>
      <c r="K9" s="166" t="s">
        <v>2632</v>
      </c>
    </row>
    <row r="10" spans="2:11" x14ac:dyDescent="0.2">
      <c r="I10" s="166" t="s">
        <v>2639</v>
      </c>
    </row>
    <row r="11" spans="2:11" x14ac:dyDescent="0.2">
      <c r="I11" s="166" t="s">
        <v>2640</v>
      </c>
    </row>
    <row r="12" spans="2:11" x14ac:dyDescent="0.2">
      <c r="I12" s="166" t="s">
        <v>2599</v>
      </c>
    </row>
    <row r="13" spans="2:11" x14ac:dyDescent="0.2">
      <c r="I13" s="166" t="s">
        <v>2641</v>
      </c>
    </row>
    <row r="14" spans="2:11" x14ac:dyDescent="0.2">
      <c r="I14" s="166" t="s">
        <v>2642</v>
      </c>
    </row>
    <row r="15" spans="2:11" x14ac:dyDescent="0.2">
      <c r="B15" s="166" t="s">
        <v>2592</v>
      </c>
      <c r="C15" s="166" t="s">
        <v>2594</v>
      </c>
      <c r="D15" s="166" t="s">
        <v>2596</v>
      </c>
      <c r="E15" s="166" t="s">
        <v>2607</v>
      </c>
      <c r="I15" s="166" t="s">
        <v>2643</v>
      </c>
    </row>
    <row r="16" spans="2:11" x14ac:dyDescent="0.2">
      <c r="B16" s="166" t="s">
        <v>2582</v>
      </c>
      <c r="C16" s="166" t="s">
        <v>2591</v>
      </c>
      <c r="D16" s="166" t="s">
        <v>2597</v>
      </c>
      <c r="E16" s="166" t="s">
        <v>2608</v>
      </c>
      <c r="I16" s="166" t="s">
        <v>2644</v>
      </c>
    </row>
    <row r="17" spans="2:9" x14ac:dyDescent="0.2">
      <c r="B17" s="166" t="s">
        <v>2657</v>
      </c>
      <c r="C17" s="166" t="s">
        <v>2593</v>
      </c>
      <c r="D17" s="166" t="s">
        <v>2598</v>
      </c>
      <c r="E17" s="166" t="s">
        <v>2609</v>
      </c>
      <c r="I17" s="166" t="s">
        <v>2645</v>
      </c>
    </row>
    <row r="18" spans="2:9" x14ac:dyDescent="0.2">
      <c r="B18" s="166" t="s">
        <v>2606</v>
      </c>
      <c r="E18" s="166" t="s">
        <v>2610</v>
      </c>
      <c r="I18" s="166" t="s">
        <v>2646</v>
      </c>
    </row>
    <row r="19" spans="2:9" x14ac:dyDescent="0.2">
      <c r="B19" s="166" t="s">
        <v>22</v>
      </c>
      <c r="E19" s="166" t="s">
        <v>2611</v>
      </c>
      <c r="I19" s="166" t="s">
        <v>2647</v>
      </c>
    </row>
    <row r="20" spans="2:9" x14ac:dyDescent="0.2">
      <c r="E20" s="166" t="s">
        <v>22</v>
      </c>
      <c r="I20" s="166" t="s">
        <v>1454</v>
      </c>
    </row>
    <row r="21" spans="2:9" x14ac:dyDescent="0.2">
      <c r="I21" s="166" t="s">
        <v>2564</v>
      </c>
    </row>
    <row r="22" spans="2:9" x14ac:dyDescent="0.2">
      <c r="B22" s="166" t="s">
        <v>2615</v>
      </c>
      <c r="I22" s="166" t="s">
        <v>2648</v>
      </c>
    </row>
    <row r="23" spans="2:9" x14ac:dyDescent="0.2">
      <c r="B23" s="166" t="s">
        <v>2582</v>
      </c>
      <c r="I23" s="166" t="s">
        <v>2649</v>
      </c>
    </row>
    <row r="24" spans="2:9" x14ac:dyDescent="0.2">
      <c r="B24" s="166" t="s">
        <v>2658</v>
      </c>
      <c r="I24" s="166" t="s">
        <v>2650</v>
      </c>
    </row>
    <row r="25" spans="2:9" x14ac:dyDescent="0.2">
      <c r="B25" s="166" t="s">
        <v>2659</v>
      </c>
      <c r="I25" s="166" t="s">
        <v>2651</v>
      </c>
    </row>
    <row r="26" spans="2:9" x14ac:dyDescent="0.2">
      <c r="I26" s="166" t="s">
        <v>2652</v>
      </c>
    </row>
    <row r="27" spans="2:9" x14ac:dyDescent="0.2">
      <c r="I27" s="166" t="s">
        <v>2653</v>
      </c>
    </row>
    <row r="28" spans="2:9" x14ac:dyDescent="0.2">
      <c r="I28" s="166" t="s">
        <v>2654</v>
      </c>
    </row>
    <row r="29" spans="2:9" x14ac:dyDescent="0.2">
      <c r="I29" s="166" t="s">
        <v>2655</v>
      </c>
    </row>
    <row r="30" spans="2:9" x14ac:dyDescent="0.2">
      <c r="I30" s="166" t="s">
        <v>2600</v>
      </c>
    </row>
    <row r="31" spans="2:9" x14ac:dyDescent="0.2">
      <c r="I31" s="166" t="s">
        <v>2656</v>
      </c>
    </row>
  </sheetData>
  <pageMargins left="0.7" right="0.7" top="0.75" bottom="0.75" header="0.3" footer="0.3"/>
  <tableParts count="12">
    <tablePart r:id="rId1"/>
    <tablePart r:id="rId2"/>
    <tablePart r:id="rId3"/>
    <tablePart r:id="rId4"/>
    <tablePart r:id="rId5"/>
    <tablePart r:id="rId6"/>
    <tablePart r:id="rId7"/>
    <tablePart r:id="rId8"/>
    <tablePart r:id="rId9"/>
    <tablePart r:id="rId10"/>
    <tablePart r:id="rId11"/>
    <tablePart r:id="rId1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f4f928c1-5487-4458-82b3-8a91fd099111" xsi:nil="true"/>
    <Program_x002f_Project xmlns="f4f928c1-5487-4458-82b3-8a91fd099111">Connecting BC Program</Program_x002f_Project>
    <Fiscal_x0020_Year xmlns="f4f928c1-5487-4458-82b3-8a91fd099111">2018/19</Fiscal_x0020_Year>
    <Grant_x0020_Number xmlns="f4f928c1-5487-4458-82b3-8a91fd099111" xsi:nil="true"/>
    <_dlc_DocIdPersistId xmlns="00e90f51-1941-4eee-bcf5-80b62b063d37" xsi:nil="true"/>
    <_dlc_DocId xmlns="00e90f51-1941-4eee-bcf5-80b62b063d37">MHJJR3HEKD5C-1471395930-1767</_dlc_DocId>
    <_dlc_DocIdUrl xmlns="00e90f51-1941-4eee-bcf5-80b62b063d37">
      <Url>https://citz.sp.gov.bc.ca/sites/ICT/NWBC/_layouts/15/DocIdRedir.aspx?ID=MHJJR3HEKD5C-1471395930-1767</Url>
      <Description>MHJJR3HEKD5C-1471395930-1767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2A7303597C04B80682843AD967659" ma:contentTypeVersion="17" ma:contentTypeDescription="Create a new document." ma:contentTypeScope="" ma:versionID="68076144decbfb2fef727a702f3cab15">
  <xsd:schema xmlns:xsd="http://www.w3.org/2001/XMLSchema" xmlns:xs="http://www.w3.org/2001/XMLSchema" xmlns:p="http://schemas.microsoft.com/office/2006/metadata/properties" xmlns:ns2="f4f928c1-5487-4458-82b3-8a91fd099111" xmlns:ns3="00e90f51-1941-4eee-bcf5-80b62b063d37" xmlns:ns4="8ba0e41c-3262-41e4-9734-587a7615a30b" targetNamespace="http://schemas.microsoft.com/office/2006/metadata/properties" ma:root="true" ma:fieldsID="89bfe1c8d17cf23eb9354600ef0bd120" ns2:_="" ns3:_="" ns4:_="">
    <xsd:import namespace="f4f928c1-5487-4458-82b3-8a91fd099111"/>
    <xsd:import namespace="00e90f51-1941-4eee-bcf5-80b62b063d37"/>
    <xsd:import namespace="8ba0e41c-3262-41e4-9734-587a7615a30b"/>
    <xsd:element name="properties">
      <xsd:complexType>
        <xsd:sequence>
          <xsd:element name="documentManagement">
            <xsd:complexType>
              <xsd:all>
                <xsd:element ref="ns2:Program_x002f_Project" minOccurs="0"/>
                <xsd:element ref="ns2:Document_x0020_Type" minOccurs="0"/>
                <xsd:element ref="ns2:Fiscal_x0020_Year" minOccurs="0"/>
                <xsd:element ref="ns2:Grant_x0020_Number" minOccurs="0"/>
                <xsd:element ref="ns3:_dlc_DocId" minOccurs="0"/>
                <xsd:element ref="ns3:_dlc_DocIdUrl" minOccurs="0"/>
                <xsd:element ref="ns3:_dlc_DocIdPersistId"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928c1-5487-4458-82b3-8a91fd099111" elementFormDefault="qualified">
    <xsd:import namespace="http://schemas.microsoft.com/office/2006/documentManagement/types"/>
    <xsd:import namespace="http://schemas.microsoft.com/office/infopath/2007/PartnerControls"/>
    <xsd:element name="Program_x002f_Project" ma:index="2" nillable="true" ma:displayName="Program/Project" ma:description="The item" ma:format="Dropdown" ma:internalName="Program_x002f_Project" ma:readOnly="false">
      <xsd:simpleType>
        <xsd:restriction base="dms:Choice">
          <xsd:enumeration value="BCBSI"/>
          <xsd:enumeration value="BC Mapping"/>
          <xsd:enumeration value="Best Connected BC"/>
          <xsd:enumeration value="Connecting BC Agreement"/>
          <xsd:enumeration value="Connecting BC Program"/>
          <xsd:enumeration value="Deferral Account"/>
          <xsd:enumeration value="Network BC Mapping Initiative"/>
          <xsd:enumeration value="Pathways to Technology"/>
        </xsd:restriction>
      </xsd:simpleType>
    </xsd:element>
    <xsd:element name="Document_x0020_Type" ma:index="3" nillable="true" ma:displayName="Document Type" ma:description="Type of Document" ma:format="Dropdown" ma:internalName="Document_x0020_Type" ma:readOnly="false">
      <xsd:simpleType>
        <xsd:restriction base="dms:Choice">
          <xsd:enumeration value="Application"/>
          <xsd:enumeration value="Administration"/>
          <xsd:enumeration value="Briefing Note (Decision/Info)"/>
          <xsd:enumeration value="Communications (letter, email, memo)"/>
          <xsd:enumeration value="Mapping"/>
          <xsd:enumeration value="Presentation"/>
          <xsd:enumeration value="Agreement"/>
          <xsd:enumeration value="Letter of Support"/>
        </xsd:restriction>
      </xsd:simpleType>
    </xsd:element>
    <xsd:element name="Fiscal_x0020_Year" ma:index="4" nillable="true" ma:displayName="Fiscal Year" ma:default="2015/16" ma:format="Dropdown" ma:internalName="Fiscal_x0020_Year" ma:readOnly="false">
      <xsd:simpleType>
        <xsd:restriction base="dms:Choice">
          <xsd:enumeration value="2015/16"/>
          <xsd:enumeration value="2016/17"/>
          <xsd:enumeration value="2017/18"/>
          <xsd:enumeration value="2018/19"/>
        </xsd:restriction>
      </xsd:simpleType>
    </xsd:element>
    <xsd:element name="Grant_x0020_Number" ma:index="7" nillable="true" ma:displayName="Grant Number" ma:internalName="Grant_x0020_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e90f51-1941-4eee-bcf5-80b62b063d3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a0e41c-3262-41e4-9734-587a7615a30b"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E685EC-E6E8-4C11-BD20-E99ED4DEB042}">
  <ds:schemaRefs>
    <ds:schemaRef ds:uri="http://schemas.microsoft.com/sharepoint/events"/>
  </ds:schemaRefs>
</ds:datastoreItem>
</file>

<file path=customXml/itemProps2.xml><?xml version="1.0" encoding="utf-8"?>
<ds:datastoreItem xmlns:ds="http://schemas.openxmlformats.org/officeDocument/2006/customXml" ds:itemID="{9022E3F2-F10E-4A2C-B003-615D70B6FBF0}">
  <ds:schemaRefs>
    <ds:schemaRef ds:uri="http://schemas.microsoft.com/sharepoint/v3/contenttype/forms"/>
  </ds:schemaRefs>
</ds:datastoreItem>
</file>

<file path=customXml/itemProps3.xml><?xml version="1.0" encoding="utf-8"?>
<ds:datastoreItem xmlns:ds="http://schemas.openxmlformats.org/officeDocument/2006/customXml" ds:itemID="{2477FE07-1D5E-4B7A-80AC-FF7DAA181075}">
  <ds:schemaRefs>
    <ds:schemaRef ds:uri="http://schemas.openxmlformats.org/package/2006/metadata/core-properties"/>
    <ds:schemaRef ds:uri="http://purl.org/dc/terms/"/>
    <ds:schemaRef ds:uri="http://purl.org/dc/dcmitype/"/>
    <ds:schemaRef ds:uri="http://schemas.microsoft.com/office/infopath/2007/PartnerControls"/>
    <ds:schemaRef ds:uri="http://schemas.microsoft.com/office/2006/documentManagement/types"/>
    <ds:schemaRef ds:uri="8ba0e41c-3262-41e4-9734-587a7615a30b"/>
    <ds:schemaRef ds:uri="http://schemas.microsoft.com/office/2006/metadata/properties"/>
    <ds:schemaRef ds:uri="http://purl.org/dc/elements/1.1/"/>
    <ds:schemaRef ds:uri="00e90f51-1941-4eee-bcf5-80b62b063d37"/>
    <ds:schemaRef ds:uri="f4f928c1-5487-4458-82b3-8a91fd099111"/>
    <ds:schemaRef ds:uri="http://www.w3.org/XML/1998/namespace"/>
  </ds:schemaRefs>
</ds:datastoreItem>
</file>

<file path=customXml/itemProps4.xml><?xml version="1.0" encoding="utf-8"?>
<ds:datastoreItem xmlns:ds="http://schemas.openxmlformats.org/officeDocument/2006/customXml" ds:itemID="{CD67BE8B-20E8-4D66-AF2D-9D360655D1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928c1-5487-4458-82b3-8a91fd099111"/>
    <ds:schemaRef ds:uri="00e90f51-1941-4eee-bcf5-80b62b063d37"/>
    <ds:schemaRef ds:uri="8ba0e41c-3262-41e4-9734-587a7615a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INSTRUCTIONS - Project Info</vt:lpstr>
      <vt:lpstr>Named Communities</vt:lpstr>
      <vt:lpstr>Locales</vt:lpstr>
      <vt:lpstr>Detailed Budget</vt:lpstr>
      <vt:lpstr>Permitting</vt:lpstr>
      <vt:lpstr>Employment</vt:lpstr>
      <vt:lpstr>SUMMARY</vt:lpstr>
      <vt:lpstr>Lists-HIdden</vt:lpstr>
      <vt:lpstr>'Detailed Budget'!DetailedIneligibleTotal</vt:lpstr>
      <vt:lpstr>'Detailed Budget'!DetailedTotal1</vt:lpstr>
      <vt:lpstr>'Detailed Budget'!DetailedTotal2</vt:lpstr>
      <vt:lpstr>'Detailed Budget'!DetailedTotal3</vt:lpstr>
      <vt:lpstr>'Detailed Budget'!DetailedTotal4</vt:lpstr>
      <vt:lpstr>'Detailed Budget'!DetailedTotalSum</vt:lpstr>
      <vt:lpstr>'Detailed Budget'!Print_Area</vt:lpstr>
      <vt:lpstr>Employment!Print_Area</vt:lpstr>
      <vt:lpstr>'INSTRUCTIONS - Project Info'!Print_Area</vt:lpstr>
      <vt:lpstr>Locales!Print_Area</vt:lpstr>
      <vt:lpstr>'Named Communities'!Print_Area</vt:lpstr>
      <vt:lpstr>Permitting!Print_Area</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Bauer, Justin CITZ:EX</dc:creator>
  <cp:keywords/>
  <dc:description/>
  <cp:lastModifiedBy>Tess Elo</cp:lastModifiedBy>
  <cp:revision/>
  <cp:lastPrinted>2020-12-10T17:42:36Z</cp:lastPrinted>
  <dcterms:created xsi:type="dcterms:W3CDTF">2019-05-08T22:30:40Z</dcterms:created>
  <dcterms:modified xsi:type="dcterms:W3CDTF">2020-12-10T19:50:36Z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0x0101001622A7303597C04B80682843AD967659</vt:lpwstr>
  </property>
  <property fmtid="{D5CDD505-2E9C-101B-9397-08002B2CF9AE}" pid="3" name="_dlc_DocIdItemGuid">
    <vt:lpwstr>29ced702-3cf2-4e3b-88ae-7498828c90b7</vt:lpwstr>
  </property>
</Properties>
</file>